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olors1.xml" ContentType="application/vnd.ms-office.chartcolorsty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vbaProject.bin" ContentType="application/vnd.ms-office.vbaProject"/>
  <Override PartName="/xl/ctrlProps/ctrlProp1.xml" ContentType="application/vnd.ms-excel.controlproperties+xml"/>
  <Override PartName="/xl/ctrlProps/ctrlProp2.xml" ContentType="application/vnd.ms-excel.controlproperties+xml"/>
  <Override PartName="/docProps/custom.xml" ContentType="application/vnd.openxmlformats-officedocument.custom-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RC PFR Survey Webinar\NERC Webinar\"/>
    </mc:Choice>
  </mc:AlternateContent>
  <xr:revisionPtr revIDLastSave="0" documentId="8_{5947C25A-587D-4747-9820-8CA0EB155CAD}" xr6:coauthVersionLast="41" xr6:coauthVersionMax="41" xr10:uidLastSave="{00000000-0000-0000-0000-000000000000}"/>
  <workbookProtection workbookAlgorithmName="SHA-512" workbookHashValue="H3eVz2KxcRbqSELBzilzOVohfgUSg+g4tG0rpJYJr+btoiBE2ILn/taoKo/rdGD8JraeJ6AL/96cVHc2tKFN9w==" workbookSaltValue="iQqzmsxKdJ45krmsZ9M8wA==" workbookSpinCount="100000" lockStructure="1"/>
  <bookViews>
    <workbookView xWindow="350" yWindow="1390" windowWidth="12900" windowHeight="9380" tabRatio="673" xr2:uid="{00000000-000D-0000-FFFF-FFFF00000000}"/>
  </bookViews>
  <sheets>
    <sheet name="Main Data Entry" sheetId="18" r:id="rId1"/>
    <sheet name="Results" sheetId="19" r:id="rId2"/>
    <sheet name="Historian Data" sheetId="16" r:id="rId3"/>
    <sheet name="Calculations" sheetId="17" r:id="rId4"/>
    <sheet name="Chart" sheetId="20" r:id="rId5"/>
  </sheets>
  <functionGroups builtInGroupCount="19"/>
  <definedNames>
    <definedName name="_xlnm._FilterDatabase" localSheetId="2" hidden="1">'Historian Data'!$A$7:$C$7</definedName>
    <definedName name="BA">'Main Data Entry'!$D$13</definedName>
    <definedName name="Contributor_Email">'Main Data Entry'!$D$5</definedName>
    <definedName name="Contributor_Name">'Main Data Entry'!$D$3</definedName>
    <definedName name="Contributor_Phone_Number">'Main Data Entry'!$D$4</definedName>
    <definedName name="DataEntryRange">'Main Data Entry'!$D$3:$D$23,'Main Data Entry'!$D$31:$D$32,'Main Data Entry'!$D$27</definedName>
    <definedName name="DataEntryRangeManual">'Main Data Entry'!$E$36:$E$43</definedName>
    <definedName name="DataSource">'Main Data Entry'!$D$31</definedName>
    <definedName name="EPFR_Final" localSheetId="3">Calculations!$V$12</definedName>
    <definedName name="EPFR_Final">#REF!</definedName>
    <definedName name="Expected_Deadband_Setting">'Main Data Entry'!$D$23</definedName>
    <definedName name="Expected_Droop_Setting">'Main Data Entry'!$D$22</definedName>
    <definedName name="GADSGenID">'Main Data Entry'!$D$10</definedName>
    <definedName name="Generator_Operator">'Main Data Entry'!$D$6</definedName>
    <definedName name="GenID">'Main Data Entry'!$D$9</definedName>
    <definedName name="GenType">'Main Data Entry'!$D$14</definedName>
    <definedName name="Grid_Nominal_Frequency">'Main Data Entry'!$D$28</definedName>
    <definedName name="Inertia_Constant_H">'Main Data Entry'!$D$16</definedName>
    <definedName name="Interconnection">'Main Data Entry'!$D$12</definedName>
    <definedName name="Manual_Data_Entry">'Main Data Entry'!$A$34:$H$43</definedName>
    <definedName name="MaxOL">'Main Data Entry'!$D$20</definedName>
    <definedName name="MBASE_MVA">'Main Data Entry'!$D$15</definedName>
    <definedName name="MinOL">'Main Data Entry'!$D$21</definedName>
    <definedName name="Planning_Case_Bus_Number">'Main Data Entry'!$D$11</definedName>
    <definedName name="PlantCode">'Main Data Entry'!$D$8</definedName>
    <definedName name="PlantName">'Main Data Entry'!$D$7</definedName>
    <definedName name="rngType">Calculations!#REF!</definedName>
    <definedName name="TimeOfEvent">'Main Data Entry'!$D$27</definedName>
    <definedName name="TimeZone">'Main Data Entry'!$D$32</definedName>
    <definedName name="Unit_Deadband_Setting">'Main Data Entry'!$D$18</definedName>
    <definedName name="Unit_Droop_Setting">'Main Data Entry'!$D$17</definedName>
    <definedName name="Unit_Operating_Mode">'Main Data Entry'!$D$19</definedName>
    <definedName name="UnitName">'Main Data Entry'!$I$11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17" l="1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50" i="17"/>
  <c r="S49" i="17"/>
  <c r="G21" i="18" l="1"/>
  <c r="M2" i="20" l="1"/>
  <c r="M1" i="20" l="1"/>
  <c r="AI7" i="17" l="1"/>
  <c r="AI6" i="17"/>
  <c r="AI3" i="17"/>
  <c r="AI2" i="17"/>
  <c r="AI5" i="17" l="1"/>
  <c r="AI8" i="17" s="1"/>
  <c r="U29" i="17"/>
  <c r="U27" i="17"/>
  <c r="U25" i="17"/>
  <c r="U16" i="17"/>
  <c r="B1" i="17" l="1"/>
  <c r="E1" i="16" l="1"/>
  <c r="E2" i="16"/>
  <c r="U13" i="17" l="1"/>
  <c r="U12" i="17"/>
  <c r="U8" i="17"/>
  <c r="U6" i="17"/>
  <c r="U5" i="17"/>
  <c r="U18" i="17" s="1"/>
  <c r="P1" i="17"/>
  <c r="P2" i="17"/>
  <c r="B121" i="17" s="1"/>
  <c r="G19" i="18"/>
  <c r="G20" i="18" s="1"/>
  <c r="F28" i="18"/>
  <c r="E28" i="18"/>
  <c r="W13" i="17" l="1"/>
  <c r="U26" i="17"/>
  <c r="U28" i="17" s="1"/>
  <c r="U10" i="17"/>
  <c r="W14" i="17" s="1"/>
  <c r="U19" i="17"/>
  <c r="U30" i="17"/>
  <c r="U31" i="17" s="1"/>
  <c r="P84" i="17"/>
  <c r="AB121" i="17"/>
  <c r="P51" i="17"/>
  <c r="P55" i="17"/>
  <c r="P59" i="17"/>
  <c r="P63" i="17"/>
  <c r="P67" i="17"/>
  <c r="P71" i="17"/>
  <c r="P75" i="17"/>
  <c r="P79" i="17"/>
  <c r="P83" i="17"/>
  <c r="P87" i="17"/>
  <c r="P91" i="17"/>
  <c r="P95" i="17"/>
  <c r="P99" i="17"/>
  <c r="P103" i="17"/>
  <c r="P107" i="17"/>
  <c r="P111" i="17"/>
  <c r="P115" i="17"/>
  <c r="P119" i="17"/>
  <c r="P123" i="17"/>
  <c r="P127" i="17"/>
  <c r="P131" i="17"/>
  <c r="P135" i="17"/>
  <c r="P139" i="17"/>
  <c r="P143" i="17"/>
  <c r="P147" i="17"/>
  <c r="P151" i="17"/>
  <c r="P155" i="17"/>
  <c r="P159" i="17"/>
  <c r="P163" i="17"/>
  <c r="P167" i="17"/>
  <c r="P171" i="17"/>
  <c r="P175" i="17"/>
  <c r="P179" i="17"/>
  <c r="P183" i="17"/>
  <c r="P187" i="17"/>
  <c r="P191" i="17"/>
  <c r="P195" i="17"/>
  <c r="P199" i="17"/>
  <c r="P203" i="17"/>
  <c r="P207" i="17"/>
  <c r="P211" i="17"/>
  <c r="P215" i="17"/>
  <c r="P219" i="17"/>
  <c r="P223" i="17"/>
  <c r="P227" i="17"/>
  <c r="P231" i="17"/>
  <c r="P235" i="17"/>
  <c r="P239" i="17"/>
  <c r="P58" i="17"/>
  <c r="P86" i="17"/>
  <c r="P98" i="17"/>
  <c r="P110" i="17"/>
  <c r="P122" i="17"/>
  <c r="P130" i="17"/>
  <c r="P142" i="17"/>
  <c r="P154" i="17"/>
  <c r="P170" i="17"/>
  <c r="P186" i="17"/>
  <c r="P198" i="17"/>
  <c r="P210" i="17"/>
  <c r="P218" i="17"/>
  <c r="P234" i="17"/>
  <c r="P52" i="17"/>
  <c r="P56" i="17"/>
  <c r="P60" i="17"/>
  <c r="P64" i="17"/>
  <c r="P68" i="17"/>
  <c r="P72" i="17"/>
  <c r="P76" i="17"/>
  <c r="P80" i="17"/>
  <c r="P88" i="17"/>
  <c r="P92" i="17"/>
  <c r="P96" i="17"/>
  <c r="P100" i="17"/>
  <c r="P104" i="17"/>
  <c r="P108" i="17"/>
  <c r="P112" i="17"/>
  <c r="P116" i="17"/>
  <c r="P120" i="17"/>
  <c r="P124" i="17"/>
  <c r="P128" i="17"/>
  <c r="P132" i="17"/>
  <c r="P136" i="17"/>
  <c r="P140" i="17"/>
  <c r="P144" i="17"/>
  <c r="P148" i="17"/>
  <c r="P152" i="17"/>
  <c r="P156" i="17"/>
  <c r="P160" i="17"/>
  <c r="P164" i="17"/>
  <c r="P168" i="17"/>
  <c r="P172" i="17"/>
  <c r="P176" i="17"/>
  <c r="P180" i="17"/>
  <c r="P184" i="17"/>
  <c r="P188" i="17"/>
  <c r="P192" i="17"/>
  <c r="P196" i="17"/>
  <c r="P200" i="17"/>
  <c r="P204" i="17"/>
  <c r="P208" i="17"/>
  <c r="P212" i="17"/>
  <c r="P216" i="17"/>
  <c r="P220" i="17"/>
  <c r="P224" i="17"/>
  <c r="P228" i="17"/>
  <c r="P232" i="17"/>
  <c r="P236" i="17"/>
  <c r="P240" i="17"/>
  <c r="P54" i="17"/>
  <c r="P78" i="17"/>
  <c r="P90" i="17"/>
  <c r="P106" i="17"/>
  <c r="P118" i="17"/>
  <c r="P134" i="17"/>
  <c r="P146" i="17"/>
  <c r="P158" i="17"/>
  <c r="P166" i="17"/>
  <c r="P178" i="17"/>
  <c r="P190" i="17"/>
  <c r="P206" i="17"/>
  <c r="P226" i="17"/>
  <c r="P238" i="17"/>
  <c r="P53" i="17"/>
  <c r="P57" i="17"/>
  <c r="P61" i="17"/>
  <c r="P65" i="17"/>
  <c r="P69" i="17"/>
  <c r="P73" i="17"/>
  <c r="P77" i="17"/>
  <c r="P81" i="17"/>
  <c r="P85" i="17"/>
  <c r="P89" i="17"/>
  <c r="P93" i="17"/>
  <c r="P97" i="17"/>
  <c r="P101" i="17"/>
  <c r="P105" i="17"/>
  <c r="P109" i="17"/>
  <c r="P113" i="17"/>
  <c r="P117" i="17"/>
  <c r="P121" i="17"/>
  <c r="P125" i="17"/>
  <c r="P129" i="17"/>
  <c r="P133" i="17"/>
  <c r="P137" i="17"/>
  <c r="P141" i="17"/>
  <c r="P145" i="17"/>
  <c r="P149" i="17"/>
  <c r="P153" i="17"/>
  <c r="P157" i="17"/>
  <c r="P161" i="17"/>
  <c r="P165" i="17"/>
  <c r="P169" i="17"/>
  <c r="P173" i="17"/>
  <c r="P177" i="17"/>
  <c r="P181" i="17"/>
  <c r="P185" i="17"/>
  <c r="P189" i="17"/>
  <c r="P193" i="17"/>
  <c r="P197" i="17"/>
  <c r="P201" i="17"/>
  <c r="P205" i="17"/>
  <c r="P209" i="17"/>
  <c r="P213" i="17"/>
  <c r="P217" i="17"/>
  <c r="P221" i="17"/>
  <c r="P225" i="17"/>
  <c r="P229" i="17"/>
  <c r="P233" i="17"/>
  <c r="P237" i="17"/>
  <c r="P241" i="17"/>
  <c r="P50" i="17"/>
  <c r="P62" i="17"/>
  <c r="P66" i="17"/>
  <c r="P70" i="17"/>
  <c r="P74" i="17"/>
  <c r="P82" i="17"/>
  <c r="P94" i="17"/>
  <c r="P102" i="17"/>
  <c r="P114" i="17"/>
  <c r="P126" i="17"/>
  <c r="P138" i="17"/>
  <c r="P150" i="17"/>
  <c r="P162" i="17"/>
  <c r="P174" i="17"/>
  <c r="P182" i="17"/>
  <c r="P194" i="17"/>
  <c r="P202" i="17"/>
  <c r="P214" i="17"/>
  <c r="P222" i="17"/>
  <c r="P230" i="17"/>
  <c r="P49" i="17"/>
  <c r="U9" i="17"/>
  <c r="W12" i="17"/>
  <c r="U33" i="17" l="1"/>
  <c r="W33" i="17" s="1"/>
  <c r="B122" i="17"/>
  <c r="B123" i="17" s="1"/>
  <c r="B120" i="17"/>
  <c r="AB122" i="17"/>
  <c r="AB120" i="17"/>
  <c r="U14" i="17"/>
  <c r="U17" i="17" s="1"/>
  <c r="B119" i="17" l="1"/>
  <c r="B118" i="17" s="1"/>
  <c r="AB123" i="17"/>
  <c r="AB119" i="17"/>
  <c r="B124" i="17"/>
  <c r="U7" i="17"/>
  <c r="U20" i="17" s="1"/>
  <c r="U21" i="17" s="1"/>
  <c r="U23" i="17" s="1"/>
  <c r="W23" i="17" s="1"/>
  <c r="AB118" i="17" l="1"/>
  <c r="AB124" i="17"/>
  <c r="B125" i="17"/>
  <c r="B117" i="17"/>
  <c r="AB125" i="17" l="1"/>
  <c r="AB117" i="17"/>
  <c r="B116" i="17"/>
  <c r="B126" i="17"/>
  <c r="AB116" i="17" l="1"/>
  <c r="AB126" i="17"/>
  <c r="B127" i="17"/>
  <c r="B115" i="17"/>
  <c r="AB127" i="17" l="1"/>
  <c r="AB115" i="17"/>
  <c r="B114" i="17"/>
  <c r="B128" i="17"/>
  <c r="AB128" i="17" l="1"/>
  <c r="AB114" i="17"/>
  <c r="B113" i="17"/>
  <c r="B129" i="17"/>
  <c r="AB113" i="17" l="1"/>
  <c r="AB129" i="17"/>
  <c r="B112" i="17"/>
  <c r="B130" i="17"/>
  <c r="AB130" i="17" l="1"/>
  <c r="AB112" i="17"/>
  <c r="B131" i="17"/>
  <c r="B111" i="17"/>
  <c r="AB111" i="17" l="1"/>
  <c r="AB131" i="17"/>
  <c r="B110" i="17"/>
  <c r="B132" i="17"/>
  <c r="AB132" i="17" l="1"/>
  <c r="AB110" i="17"/>
  <c r="B133" i="17"/>
  <c r="B109" i="17"/>
  <c r="AB109" i="17" l="1"/>
  <c r="AB133" i="17"/>
  <c r="B108" i="17"/>
  <c r="B134" i="17"/>
  <c r="AB134" i="17" l="1"/>
  <c r="AB108" i="17"/>
  <c r="B107" i="17"/>
  <c r="B135" i="17"/>
  <c r="AB107" i="17" l="1"/>
  <c r="AB135" i="17"/>
  <c r="B136" i="17"/>
  <c r="B106" i="17"/>
  <c r="AB106" i="17" l="1"/>
  <c r="AB136" i="17"/>
  <c r="B105" i="17"/>
  <c r="B137" i="17"/>
  <c r="AB105" i="17" l="1"/>
  <c r="AB137" i="17"/>
  <c r="B138" i="17"/>
  <c r="B104" i="17"/>
  <c r="AB138" i="17" l="1"/>
  <c r="AB104" i="17"/>
  <c r="B139" i="17"/>
  <c r="B103" i="17"/>
  <c r="AB103" i="17" l="1"/>
  <c r="AB139" i="17"/>
  <c r="B102" i="17"/>
  <c r="B140" i="17"/>
  <c r="AB140" i="17" l="1"/>
  <c r="AB102" i="17"/>
  <c r="B141" i="17"/>
  <c r="B101" i="17"/>
  <c r="AB141" i="17" l="1"/>
  <c r="AB101" i="17"/>
  <c r="B142" i="17"/>
  <c r="B100" i="17"/>
  <c r="AB100" i="17" l="1"/>
  <c r="AB142" i="17"/>
  <c r="B143" i="17"/>
  <c r="B99" i="17"/>
  <c r="AB143" i="17" l="1"/>
  <c r="AB99" i="17"/>
  <c r="B98" i="17"/>
  <c r="B144" i="17"/>
  <c r="AB98" i="17" l="1"/>
  <c r="AB144" i="17"/>
  <c r="B145" i="17"/>
  <c r="B97" i="17"/>
  <c r="AB145" i="17" l="1"/>
  <c r="AB97" i="17"/>
  <c r="B146" i="17"/>
  <c r="B96" i="17"/>
  <c r="AB96" i="17" l="1"/>
  <c r="AB146" i="17"/>
  <c r="B147" i="17"/>
  <c r="B95" i="17"/>
  <c r="AB147" i="17" l="1"/>
  <c r="AB95" i="17"/>
  <c r="B94" i="17"/>
  <c r="B148" i="17"/>
  <c r="AB148" i="17" l="1"/>
  <c r="AB94" i="17"/>
  <c r="B93" i="17"/>
  <c r="B149" i="17"/>
  <c r="AB93" i="17" l="1"/>
  <c r="AB149" i="17"/>
  <c r="B92" i="17"/>
  <c r="B150" i="17"/>
  <c r="AB150" i="17" l="1"/>
  <c r="AB92" i="17"/>
  <c r="B151" i="17"/>
  <c r="B91" i="17"/>
  <c r="AB91" i="17" l="1"/>
  <c r="AB151" i="17"/>
  <c r="B90" i="17"/>
  <c r="B152" i="17"/>
  <c r="AB152" i="17" l="1"/>
  <c r="AB90" i="17"/>
  <c r="B89" i="17"/>
  <c r="B153" i="17"/>
  <c r="AB89" i="17" l="1"/>
  <c r="AB153" i="17"/>
  <c r="B88" i="17"/>
  <c r="B154" i="17"/>
  <c r="AB154" i="17" l="1"/>
  <c r="AB88" i="17"/>
  <c r="B87" i="17"/>
  <c r="B155" i="17"/>
  <c r="AB87" i="17" l="1"/>
  <c r="AB155" i="17"/>
  <c r="B156" i="17"/>
  <c r="B86" i="17"/>
  <c r="AB156" i="17" l="1"/>
  <c r="AB86" i="17"/>
  <c r="B157" i="17"/>
  <c r="B85" i="17"/>
  <c r="AB85" i="17" l="1"/>
  <c r="AB157" i="17"/>
  <c r="B158" i="17"/>
  <c r="B84" i="17"/>
  <c r="AB84" i="17" l="1"/>
  <c r="AB158" i="17"/>
  <c r="B159" i="17"/>
  <c r="B83" i="17"/>
  <c r="AB159" i="17" l="1"/>
  <c r="AB83" i="17"/>
  <c r="B160" i="17"/>
  <c r="B82" i="17"/>
  <c r="AB82" i="17" l="1"/>
  <c r="AB160" i="17"/>
  <c r="B161" i="17"/>
  <c r="B81" i="17"/>
  <c r="AB161" i="17" l="1"/>
  <c r="AB81" i="17"/>
  <c r="B80" i="17"/>
  <c r="B162" i="17"/>
  <c r="AB162" i="17" l="1"/>
  <c r="AB80" i="17"/>
  <c r="B163" i="17"/>
  <c r="B79" i="17"/>
  <c r="AB79" i="17" l="1"/>
  <c r="AB163" i="17"/>
  <c r="B78" i="17"/>
  <c r="B164" i="17"/>
  <c r="AB164" i="17" l="1"/>
  <c r="AB78" i="17"/>
  <c r="B165" i="17"/>
  <c r="B77" i="17"/>
  <c r="AB77" i="17" l="1"/>
  <c r="AB165" i="17"/>
  <c r="B76" i="17"/>
  <c r="B166" i="17"/>
  <c r="AB166" i="17" l="1"/>
  <c r="AB76" i="17"/>
  <c r="B167" i="17"/>
  <c r="B75" i="17"/>
  <c r="AB167" i="17" l="1"/>
  <c r="AB75" i="17"/>
  <c r="B74" i="17"/>
  <c r="B168" i="17"/>
  <c r="AB74" i="17" l="1"/>
  <c r="AB168" i="17"/>
  <c r="B169" i="17"/>
  <c r="B73" i="17"/>
  <c r="AB169" i="17" l="1"/>
  <c r="AB73" i="17"/>
  <c r="B170" i="17"/>
  <c r="B72" i="17"/>
  <c r="AB72" i="17" l="1"/>
  <c r="AB170" i="17"/>
  <c r="B71" i="17"/>
  <c r="B171" i="17"/>
  <c r="AB171" i="17" l="1"/>
  <c r="AB71" i="17"/>
  <c r="B172" i="17"/>
  <c r="B70" i="17"/>
  <c r="AB70" i="17" l="1"/>
  <c r="AB172" i="17"/>
  <c r="B69" i="17"/>
  <c r="B173" i="17"/>
  <c r="AB173" i="17" l="1"/>
  <c r="AB69" i="17"/>
  <c r="B174" i="17"/>
  <c r="B68" i="17"/>
  <c r="AB68" i="17" l="1"/>
  <c r="AB174" i="17"/>
  <c r="B67" i="17"/>
  <c r="B175" i="17"/>
  <c r="AB175" i="17" l="1"/>
  <c r="AB67" i="17"/>
  <c r="B176" i="17"/>
  <c r="B66" i="17"/>
  <c r="AB66" i="17" l="1"/>
  <c r="AB176" i="17"/>
  <c r="B177" i="17"/>
  <c r="B65" i="17"/>
  <c r="AB65" i="17" l="1"/>
  <c r="AB177" i="17"/>
  <c r="B64" i="17"/>
  <c r="B178" i="17"/>
  <c r="AB178" i="17" l="1"/>
  <c r="AB64" i="17"/>
  <c r="B179" i="17"/>
  <c r="B63" i="17"/>
  <c r="AB63" i="17" l="1"/>
  <c r="AB179" i="17"/>
  <c r="B62" i="17"/>
  <c r="B180" i="17"/>
  <c r="AB180" i="17" l="1"/>
  <c r="AB62" i="17"/>
  <c r="B181" i="17"/>
  <c r="B61" i="17"/>
  <c r="AB61" i="17" l="1"/>
  <c r="AB181" i="17"/>
  <c r="B60" i="17"/>
  <c r="B182" i="17"/>
  <c r="AB182" i="17" l="1"/>
  <c r="AB60" i="17"/>
  <c r="B183" i="17"/>
  <c r="B59" i="17"/>
  <c r="AB59" i="17" l="1"/>
  <c r="AB183" i="17"/>
  <c r="B58" i="17"/>
  <c r="B184" i="17"/>
  <c r="AB58" i="17" l="1"/>
  <c r="AB184" i="17"/>
  <c r="B185" i="17"/>
  <c r="B57" i="17"/>
  <c r="AB185" i="17" l="1"/>
  <c r="AB57" i="17"/>
  <c r="B56" i="17"/>
  <c r="B186" i="17"/>
  <c r="AB186" i="17" l="1"/>
  <c r="AB56" i="17"/>
  <c r="B187" i="17"/>
  <c r="B55" i="17"/>
  <c r="AB55" i="17" l="1"/>
  <c r="AB187" i="17"/>
  <c r="B54" i="17"/>
  <c r="B188" i="17"/>
  <c r="AB188" i="17" l="1"/>
  <c r="AB54" i="17"/>
  <c r="B189" i="17"/>
  <c r="B53" i="17"/>
  <c r="AB53" i="17" l="1"/>
  <c r="AB189" i="17"/>
  <c r="B52" i="17"/>
  <c r="B190" i="17"/>
  <c r="AB190" i="17" l="1"/>
  <c r="AB52" i="17"/>
  <c r="B51" i="17"/>
  <c r="B191" i="17"/>
  <c r="AB51" i="17" l="1"/>
  <c r="AB191" i="17"/>
  <c r="B50" i="17"/>
  <c r="B49" i="17" s="1"/>
  <c r="B192" i="17"/>
  <c r="AB192" i="17" l="1"/>
  <c r="AB50" i="17"/>
  <c r="AB49" i="17" s="1"/>
  <c r="B193" i="17"/>
  <c r="AB48" i="17" l="1"/>
  <c r="AB193" i="17"/>
  <c r="B194" i="17"/>
  <c r="AB47" i="17" l="1"/>
  <c r="AB194" i="17"/>
  <c r="B195" i="17"/>
  <c r="AB46" i="17" l="1"/>
  <c r="AB195" i="17"/>
  <c r="B196" i="17"/>
  <c r="AB45" i="17" l="1"/>
  <c r="AB196" i="17"/>
  <c r="B197" i="17"/>
  <c r="AB44" i="17" l="1"/>
  <c r="AB197" i="17"/>
  <c r="B198" i="17"/>
  <c r="AB43" i="17" l="1"/>
  <c r="AB198" i="17"/>
  <c r="B199" i="17"/>
  <c r="AB42" i="17" l="1"/>
  <c r="AB199" i="17"/>
  <c r="B200" i="17"/>
  <c r="AB41" i="17" l="1"/>
  <c r="AB200" i="17"/>
  <c r="B201" i="17"/>
  <c r="AB40" i="17" l="1"/>
  <c r="AB201" i="17"/>
  <c r="B202" i="17"/>
  <c r="AB39" i="17" l="1"/>
  <c r="AB202" i="17"/>
  <c r="B203" i="17"/>
  <c r="AB38" i="17" l="1"/>
  <c r="AB203" i="17"/>
  <c r="B204" i="17"/>
  <c r="AB37" i="17" l="1"/>
  <c r="AB204" i="17"/>
  <c r="B205" i="17"/>
  <c r="AB36" i="17" l="1"/>
  <c r="AB205" i="17"/>
  <c r="B206" i="17"/>
  <c r="AB35" i="17" l="1"/>
  <c r="AB206" i="17"/>
  <c r="B207" i="17"/>
  <c r="AB34" i="17" l="1"/>
  <c r="AB207" i="17"/>
  <c r="B208" i="17"/>
  <c r="AB33" i="17" l="1"/>
  <c r="AB208" i="17"/>
  <c r="B209" i="17"/>
  <c r="AB32" i="17" l="1"/>
  <c r="AB209" i="17"/>
  <c r="B210" i="17"/>
  <c r="AB31" i="17" l="1"/>
  <c r="AB210" i="17"/>
  <c r="B211" i="17"/>
  <c r="AB30" i="17" l="1"/>
  <c r="AB211" i="17"/>
  <c r="B212" i="17"/>
  <c r="AB29" i="17" l="1"/>
  <c r="AB212" i="17"/>
  <c r="B213" i="17"/>
  <c r="AB28" i="17" l="1"/>
  <c r="AB213" i="17"/>
  <c r="B214" i="17"/>
  <c r="AB27" i="17" l="1"/>
  <c r="AB214" i="17"/>
  <c r="B215" i="17"/>
  <c r="AB26" i="17" l="1"/>
  <c r="AB215" i="17"/>
  <c r="B216" i="17"/>
  <c r="AB25" i="17" l="1"/>
  <c r="AB216" i="17"/>
  <c r="B217" i="17"/>
  <c r="AB24" i="17" l="1"/>
  <c r="AB217" i="17"/>
  <c r="B218" i="17"/>
  <c r="AB23" i="17" l="1"/>
  <c r="AB218" i="17"/>
  <c r="B219" i="17"/>
  <c r="AB22" i="17" l="1"/>
  <c r="AB219" i="17"/>
  <c r="B220" i="17"/>
  <c r="AB21" i="17" l="1"/>
  <c r="AB220" i="17"/>
  <c r="B221" i="17"/>
  <c r="AB20" i="17" l="1"/>
  <c r="AB221" i="17"/>
  <c r="B222" i="17"/>
  <c r="AB19" i="17" l="1"/>
  <c r="AB222" i="17"/>
  <c r="B223" i="17"/>
  <c r="AB18" i="17" l="1"/>
  <c r="AB223" i="17"/>
  <c r="B224" i="17"/>
  <c r="AB17" i="17" l="1"/>
  <c r="AB224" i="17"/>
  <c r="B225" i="17"/>
  <c r="AB16" i="17" l="1"/>
  <c r="AB225" i="17"/>
  <c r="B226" i="17"/>
  <c r="AB15" i="17" l="1"/>
  <c r="AB226" i="17"/>
  <c r="B227" i="17"/>
  <c r="AB14" i="17" l="1"/>
  <c r="AB227" i="17"/>
  <c r="B228" i="17"/>
  <c r="AB13" i="17" l="1"/>
  <c r="AB228" i="17"/>
  <c r="B229" i="17"/>
  <c r="AB12" i="17" l="1"/>
  <c r="AB229" i="17"/>
  <c r="B230" i="17"/>
  <c r="AB11" i="17" l="1"/>
  <c r="AB230" i="17"/>
  <c r="B231" i="17"/>
  <c r="AE11" i="17" l="1"/>
  <c r="AE12" i="17" s="1"/>
  <c r="AF11" i="17"/>
  <c r="AF12" i="17" s="1"/>
  <c r="AF13" i="17" s="1"/>
  <c r="AF14" i="17" s="1"/>
  <c r="AF15" i="17" s="1"/>
  <c r="AF16" i="17" s="1"/>
  <c r="AF17" i="17" s="1"/>
  <c r="AF18" i="17" s="1"/>
  <c r="AF19" i="17" s="1"/>
  <c r="AF20" i="17" s="1"/>
  <c r="AF21" i="17" s="1"/>
  <c r="AF22" i="17" s="1"/>
  <c r="AF23" i="17" s="1"/>
  <c r="AF24" i="17" s="1"/>
  <c r="AF25" i="17" s="1"/>
  <c r="AF26" i="17" s="1"/>
  <c r="AF27" i="17" s="1"/>
  <c r="AF28" i="17" s="1"/>
  <c r="AF29" i="17" s="1"/>
  <c r="AF30" i="17" s="1"/>
  <c r="AF31" i="17" s="1"/>
  <c r="AF32" i="17" s="1"/>
  <c r="AF33" i="17" s="1"/>
  <c r="AF34" i="17" s="1"/>
  <c r="AF35" i="17" s="1"/>
  <c r="AF36" i="17" s="1"/>
  <c r="AF37" i="17" s="1"/>
  <c r="AF38" i="17" s="1"/>
  <c r="AF39" i="17" s="1"/>
  <c r="AF40" i="17" s="1"/>
  <c r="AF41" i="17" s="1"/>
  <c r="AF42" i="17" s="1"/>
  <c r="AF43" i="17" s="1"/>
  <c r="AF44" i="17" s="1"/>
  <c r="AB231" i="17"/>
  <c r="B232" i="17"/>
  <c r="AE13" i="17" l="1"/>
  <c r="AE14" i="17" s="1"/>
  <c r="AE15" i="17" s="1"/>
  <c r="AE16" i="17" s="1"/>
  <c r="AE17" i="17" s="1"/>
  <c r="AE18" i="17" s="1"/>
  <c r="AE19" i="17" s="1"/>
  <c r="AE20" i="17" s="1"/>
  <c r="AE21" i="17" s="1"/>
  <c r="AE22" i="17" s="1"/>
  <c r="AE23" i="17" s="1"/>
  <c r="AE24" i="17" s="1"/>
  <c r="AE25" i="17" s="1"/>
  <c r="AE26" i="17" s="1"/>
  <c r="AE27" i="17" s="1"/>
  <c r="AE28" i="17" s="1"/>
  <c r="AE29" i="17" s="1"/>
  <c r="AE30" i="17" s="1"/>
  <c r="AE31" i="17" s="1"/>
  <c r="AE32" i="17" s="1"/>
  <c r="AE33" i="17" s="1"/>
  <c r="AE34" i="17" s="1"/>
  <c r="AE35" i="17" s="1"/>
  <c r="AE36" i="17" s="1"/>
  <c r="AE37" i="17" s="1"/>
  <c r="AE38" i="17" s="1"/>
  <c r="AE39" i="17" s="1"/>
  <c r="AE40" i="17" s="1"/>
  <c r="AE41" i="17" s="1"/>
  <c r="AE42" i="17" s="1"/>
  <c r="AE43" i="17" s="1"/>
  <c r="AE44" i="17" s="1"/>
  <c r="AE45" i="17" s="1"/>
  <c r="AE46" i="17" s="1"/>
  <c r="AE47" i="17" s="1"/>
  <c r="AF45" i="17"/>
  <c r="AF46" i="17" s="1"/>
  <c r="AF47" i="17" s="1"/>
  <c r="AB232" i="17"/>
  <c r="B233" i="17"/>
  <c r="AF48" i="17" l="1"/>
  <c r="AF49" i="17" s="1"/>
  <c r="AE48" i="17"/>
  <c r="AE49" i="17" s="1"/>
  <c r="AB233" i="17"/>
  <c r="B234" i="17"/>
  <c r="AF50" i="17" l="1"/>
  <c r="AE50" i="17"/>
  <c r="AB234" i="17"/>
  <c r="B235" i="17"/>
  <c r="AE51" i="17" l="1"/>
  <c r="AF51" i="17"/>
  <c r="AB235" i="17"/>
  <c r="B236" i="17"/>
  <c r="AF52" i="17" l="1"/>
  <c r="AE52" i="17"/>
  <c r="AB236" i="17"/>
  <c r="B237" i="17"/>
  <c r="AF53" i="17" l="1"/>
  <c r="AB237" i="17"/>
  <c r="B238" i="17"/>
  <c r="AF54" i="17" l="1"/>
  <c r="AB238" i="17"/>
  <c r="B239" i="17"/>
  <c r="AF55" i="17" l="1"/>
  <c r="AB239" i="17"/>
  <c r="B240" i="17"/>
  <c r="AF56" i="17" l="1"/>
  <c r="AB240" i="17"/>
  <c r="B241" i="17"/>
  <c r="AF57" i="17" l="1"/>
  <c r="AB241" i="17"/>
  <c r="AB242" i="17" s="1"/>
  <c r="AB243" i="17" l="1"/>
  <c r="AB244" i="17" l="1"/>
  <c r="AB245" i="17" l="1"/>
  <c r="AE53" i="17"/>
  <c r="AB246" i="17" l="1"/>
  <c r="AE54" i="17"/>
  <c r="AB247" i="17" l="1"/>
  <c r="AE55" i="17"/>
  <c r="AB248" i="17" l="1"/>
  <c r="AE56" i="17"/>
  <c r="AB249" i="17" l="1"/>
  <c r="AE57" i="17"/>
  <c r="AB250" i="17" l="1"/>
  <c r="AF58" i="17"/>
  <c r="AE58" i="17"/>
  <c r="AB251" i="17" l="1"/>
  <c r="AE59" i="17"/>
  <c r="AF59" i="17"/>
  <c r="AB252" i="17" l="1"/>
  <c r="AF60" i="17"/>
  <c r="AE60" i="17"/>
  <c r="AB253" i="17" l="1"/>
  <c r="AE61" i="17"/>
  <c r="AF61" i="17"/>
  <c r="AB254" i="17" l="1"/>
  <c r="AF62" i="17"/>
  <c r="AE62" i="17"/>
  <c r="AB255" i="17" l="1"/>
  <c r="AE63" i="17"/>
  <c r="AF63" i="17"/>
  <c r="AB256" i="17" l="1"/>
  <c r="AF64" i="17"/>
  <c r="AE64" i="17"/>
  <c r="AB257" i="17" l="1"/>
  <c r="AF65" i="17"/>
  <c r="AE65" i="17"/>
  <c r="AB258" i="17" l="1"/>
  <c r="AE66" i="17"/>
  <c r="AF66" i="17"/>
  <c r="AB259" i="17" l="1"/>
  <c r="AF67" i="17"/>
  <c r="AE67" i="17"/>
  <c r="AB260" i="17" l="1"/>
  <c r="AE68" i="17"/>
  <c r="AF68" i="17"/>
  <c r="AB261" i="17" l="1"/>
  <c r="AF69" i="17"/>
  <c r="AE69" i="17"/>
  <c r="AB262" i="17" l="1"/>
  <c r="AE70" i="17"/>
  <c r="AF70" i="17"/>
  <c r="AB263" i="17" l="1"/>
  <c r="AF71" i="17"/>
  <c r="AE71" i="17"/>
  <c r="AB264" i="17" l="1"/>
  <c r="AF72" i="17"/>
  <c r="AE72" i="17"/>
  <c r="AB265" i="17" l="1"/>
  <c r="AF73" i="17"/>
  <c r="AE73" i="17"/>
  <c r="AB266" i="17" l="1"/>
  <c r="AE74" i="17"/>
  <c r="AF74" i="17"/>
  <c r="AB267" i="17" l="1"/>
  <c r="AE75" i="17"/>
  <c r="AF75" i="17"/>
  <c r="AB268" i="17" l="1"/>
  <c r="AE76" i="17"/>
  <c r="AF76" i="17"/>
  <c r="AB269" i="17" l="1"/>
  <c r="AE77" i="17"/>
  <c r="AF77" i="17"/>
  <c r="AB270" i="17" l="1"/>
  <c r="AE78" i="17"/>
  <c r="AF78" i="17"/>
  <c r="AB271" i="17" l="1"/>
  <c r="AE79" i="17"/>
  <c r="AF79" i="17"/>
  <c r="AB272" i="17" l="1"/>
  <c r="AE80" i="17"/>
  <c r="AF80" i="17"/>
  <c r="AB273" i="17" l="1"/>
  <c r="AE81" i="17"/>
  <c r="AF81" i="17"/>
  <c r="AB274" i="17" l="1"/>
  <c r="AE82" i="17"/>
  <c r="AF82" i="17"/>
  <c r="AB275" i="17" l="1"/>
  <c r="AE83" i="17"/>
  <c r="AF83" i="17"/>
  <c r="AB276" i="17" l="1"/>
  <c r="AE84" i="17"/>
  <c r="AF84" i="17"/>
  <c r="AB277" i="17" l="1"/>
  <c r="AE85" i="17"/>
  <c r="AF85" i="17"/>
  <c r="AB278" i="17" l="1"/>
  <c r="AE86" i="17"/>
  <c r="AF86" i="17"/>
  <c r="AB279" i="17" l="1"/>
  <c r="AE87" i="17"/>
  <c r="AF87" i="17"/>
  <c r="AE88" i="17" l="1"/>
  <c r="AF88" i="17"/>
  <c r="AE89" i="17" l="1"/>
  <c r="AF89" i="17"/>
  <c r="AE90" i="17" l="1"/>
  <c r="AF90" i="17"/>
  <c r="AE91" i="17" l="1"/>
  <c r="AF91" i="17"/>
  <c r="AE92" i="17" l="1"/>
  <c r="AF92" i="17"/>
  <c r="AE93" i="17" l="1"/>
  <c r="AF93" i="17"/>
  <c r="AE94" i="17" l="1"/>
  <c r="AF94" i="17"/>
  <c r="AE95" i="17" l="1"/>
  <c r="AF95" i="17"/>
  <c r="AE96" i="17" l="1"/>
  <c r="AF96" i="17"/>
  <c r="AE97" i="17" l="1"/>
  <c r="AF97" i="17"/>
  <c r="AE98" i="17" l="1"/>
  <c r="AF98" i="17"/>
  <c r="AE99" i="17" l="1"/>
  <c r="AF99" i="17"/>
  <c r="AE100" i="17" l="1"/>
  <c r="AF100" i="17"/>
  <c r="AE101" i="17" l="1"/>
  <c r="AF101" i="17"/>
  <c r="AE102" i="17" l="1"/>
  <c r="AF102" i="17"/>
  <c r="AE103" i="17" l="1"/>
  <c r="AF103" i="17"/>
  <c r="AE104" i="17" l="1"/>
  <c r="AF104" i="17"/>
  <c r="AF105" i="17" l="1"/>
  <c r="AE105" i="17"/>
  <c r="AE106" i="17" l="1"/>
  <c r="AF106" i="17"/>
  <c r="AF107" i="17" l="1"/>
  <c r="AE107" i="17"/>
  <c r="AF108" i="17" l="1"/>
  <c r="AE108" i="17"/>
  <c r="AE109" i="17" l="1"/>
  <c r="AF109" i="17"/>
  <c r="AF110" i="17" l="1"/>
  <c r="AE110" i="17"/>
  <c r="AE111" i="17" l="1"/>
  <c r="AF111" i="17"/>
  <c r="AE112" i="17" l="1"/>
  <c r="AF112" i="17"/>
  <c r="AE113" i="17" l="1"/>
  <c r="AF113" i="17"/>
  <c r="AF114" i="17" l="1"/>
  <c r="D49" i="17" s="1"/>
  <c r="AE114" i="17"/>
  <c r="C49" i="17" l="1"/>
  <c r="Q49" i="17" s="1"/>
  <c r="AE115" i="17"/>
  <c r="C50" i="17" s="1"/>
  <c r="Q50" i="17" s="1"/>
  <c r="AF115" i="17"/>
  <c r="D50" i="17" s="1"/>
  <c r="AF116" i="17" l="1"/>
  <c r="D51" i="17" s="1"/>
  <c r="AE116" i="17"/>
  <c r="C51" i="17" s="1"/>
  <c r="Q51" i="17" s="1"/>
  <c r="AE117" i="17" l="1"/>
  <c r="C52" i="17" s="1"/>
  <c r="Q52" i="17" s="1"/>
  <c r="AF117" i="17"/>
  <c r="D52" i="17" l="1"/>
  <c r="AF118" i="17"/>
  <c r="D53" i="17" s="1"/>
  <c r="AE118" i="17"/>
  <c r="C53" i="17" s="1"/>
  <c r="Q53" i="17" s="1"/>
  <c r="AE119" i="17" l="1"/>
  <c r="C54" i="17" s="1"/>
  <c r="Q54" i="17" s="1"/>
  <c r="AF119" i="17"/>
  <c r="D54" i="17" s="1"/>
  <c r="AF120" i="17" l="1"/>
  <c r="D55" i="17" s="1"/>
  <c r="AE120" i="17"/>
  <c r="C55" i="17" l="1"/>
  <c r="Q55" i="17" s="1"/>
  <c r="AF121" i="17"/>
  <c r="D56" i="17" s="1"/>
  <c r="AE121" i="17"/>
  <c r="C56" i="17" l="1"/>
  <c r="Q56" i="17" s="1"/>
  <c r="AE122" i="17"/>
  <c r="C57" i="17" s="1"/>
  <c r="Q57" i="17" s="1"/>
  <c r="AF122" i="17"/>
  <c r="D57" i="17" s="1"/>
  <c r="AF123" i="17" l="1"/>
  <c r="D58" i="17" s="1"/>
  <c r="AE123" i="17"/>
  <c r="C58" i="17" s="1"/>
  <c r="Q58" i="17" s="1"/>
  <c r="AE124" i="17" l="1"/>
  <c r="C59" i="17" s="1"/>
  <c r="Q59" i="17" s="1"/>
  <c r="AF124" i="17"/>
  <c r="D59" i="17" l="1"/>
  <c r="AF125" i="17"/>
  <c r="D60" i="17" s="1"/>
  <c r="AE125" i="17"/>
  <c r="C60" i="17" s="1"/>
  <c r="Q60" i="17" s="1"/>
  <c r="AE126" i="17" l="1"/>
  <c r="C61" i="17" s="1"/>
  <c r="Q61" i="17" s="1"/>
  <c r="AF126" i="17"/>
  <c r="D61" i="17" s="1"/>
  <c r="AF127" i="17" l="1"/>
  <c r="D62" i="17" s="1"/>
  <c r="AE127" i="17"/>
  <c r="C62" i="17" l="1"/>
  <c r="Q62" i="17" s="1"/>
  <c r="AE128" i="17"/>
  <c r="C63" i="17" s="1"/>
  <c r="Q63" i="17" s="1"/>
  <c r="AF128" i="17"/>
  <c r="D63" i="17" s="1"/>
  <c r="AF129" i="17" l="1"/>
  <c r="D64" i="17" s="1"/>
  <c r="AE129" i="17"/>
  <c r="C64" i="17" s="1"/>
  <c r="Q64" i="17" s="1"/>
  <c r="AE130" i="17" l="1"/>
  <c r="C65" i="17" s="1"/>
  <c r="Q65" i="17" s="1"/>
  <c r="AF130" i="17"/>
  <c r="D65" i="17" s="1"/>
  <c r="AF131" i="17" l="1"/>
  <c r="D66" i="17" s="1"/>
  <c r="AE131" i="17"/>
  <c r="C66" i="17" s="1"/>
  <c r="Q66" i="17" s="1"/>
  <c r="AE132" i="17" l="1"/>
  <c r="C67" i="17" s="1"/>
  <c r="Q67" i="17" s="1"/>
  <c r="AF132" i="17"/>
  <c r="D67" i="17" s="1"/>
  <c r="AF133" i="17" l="1"/>
  <c r="AE133" i="17"/>
  <c r="C68" i="17" s="1"/>
  <c r="Q68" i="17" s="1"/>
  <c r="D68" i="17" l="1"/>
  <c r="AE134" i="17"/>
  <c r="AF134" i="17"/>
  <c r="D69" i="17" s="1"/>
  <c r="C69" i="17" l="1"/>
  <c r="Q69" i="17" s="1"/>
  <c r="AF135" i="17"/>
  <c r="D70" i="17" s="1"/>
  <c r="AE135" i="17"/>
  <c r="C70" i="17" s="1"/>
  <c r="Q70" i="17" s="1"/>
  <c r="AE136" i="17" l="1"/>
  <c r="C71" i="17" s="1"/>
  <c r="Q71" i="17" s="1"/>
  <c r="AF136" i="17"/>
  <c r="D71" i="17" s="1"/>
  <c r="AF137" i="17" l="1"/>
  <c r="D72" i="17" s="1"/>
  <c r="AE137" i="17"/>
  <c r="C72" i="17" l="1"/>
  <c r="Q72" i="17" s="1"/>
  <c r="AE138" i="17"/>
  <c r="C73" i="17" s="1"/>
  <c r="Q73" i="17" s="1"/>
  <c r="AF138" i="17"/>
  <c r="D73" i="17" s="1"/>
  <c r="AF139" i="17" l="1"/>
  <c r="D74" i="17" s="1"/>
  <c r="AE139" i="17"/>
  <c r="C74" i="17" s="1"/>
  <c r="Q74" i="17" s="1"/>
  <c r="AE140" i="17" l="1"/>
  <c r="C75" i="17" s="1"/>
  <c r="Q75" i="17" s="1"/>
  <c r="AF140" i="17"/>
  <c r="D75" i="17" l="1"/>
  <c r="AF141" i="17"/>
  <c r="D76" i="17" s="1"/>
  <c r="AE141" i="17"/>
  <c r="C76" i="17" s="1"/>
  <c r="Q76" i="17" s="1"/>
  <c r="AE142" i="17" l="1"/>
  <c r="AF142" i="17"/>
  <c r="D77" i="17" s="1"/>
  <c r="C77" i="17" l="1"/>
  <c r="Q77" i="17" s="1"/>
  <c r="AE143" i="17"/>
  <c r="C78" i="17" s="1"/>
  <c r="Q78" i="17" s="1"/>
  <c r="AF143" i="17"/>
  <c r="D78" i="17" s="1"/>
  <c r="AF144" i="17" l="1"/>
  <c r="D79" i="17" s="1"/>
  <c r="AE144" i="17"/>
  <c r="C79" i="17" s="1"/>
  <c r="Q79" i="17" s="1"/>
  <c r="AF145" i="17" l="1"/>
  <c r="D80" i="17" s="1"/>
  <c r="AE145" i="17"/>
  <c r="C80" i="17" s="1"/>
  <c r="Q80" i="17" s="1"/>
  <c r="AE146" i="17" l="1"/>
  <c r="AF146" i="17"/>
  <c r="D81" i="17" s="1"/>
  <c r="C81" i="17" l="1"/>
  <c r="Q81" i="17" s="1"/>
  <c r="AE147" i="17"/>
  <c r="C82" i="17" s="1"/>
  <c r="Q82" i="17" s="1"/>
  <c r="AF147" i="17"/>
  <c r="D82" i="17" s="1"/>
  <c r="AF148" i="17" l="1"/>
  <c r="D83" i="17" s="1"/>
  <c r="AE148" i="17"/>
  <c r="C83" i="17" s="1"/>
  <c r="Q83" i="17" s="1"/>
  <c r="AF149" i="17" l="1"/>
  <c r="D84" i="17" s="1"/>
  <c r="AE149" i="17"/>
  <c r="C84" i="17" s="1"/>
  <c r="Q84" i="17" s="1"/>
  <c r="AF150" i="17" l="1"/>
  <c r="D85" i="17" s="1"/>
  <c r="AE150" i="17"/>
  <c r="C85" i="17" s="1"/>
  <c r="Q85" i="17" s="1"/>
  <c r="AE151" i="17" l="1"/>
  <c r="C86" i="17" s="1"/>
  <c r="Q86" i="17" s="1"/>
  <c r="AF151" i="17"/>
  <c r="D86" i="17" l="1"/>
  <c r="AF152" i="17"/>
  <c r="D87" i="17" s="1"/>
  <c r="AE152" i="17"/>
  <c r="C87" i="17" s="1"/>
  <c r="Q87" i="17" s="1"/>
  <c r="AE153" i="17" l="1"/>
  <c r="C88" i="17" s="1"/>
  <c r="Q88" i="17" s="1"/>
  <c r="AF153" i="17"/>
  <c r="D88" i="17" s="1"/>
  <c r="AF154" i="17" l="1"/>
  <c r="D89" i="17" s="1"/>
  <c r="AE154" i="17"/>
  <c r="C89" i="17" l="1"/>
  <c r="Q89" i="17" s="1"/>
  <c r="AE155" i="17"/>
  <c r="C90" i="17" s="1"/>
  <c r="Q90" i="17" s="1"/>
  <c r="AF155" i="17"/>
  <c r="D90" i="17" s="1"/>
  <c r="AF156" i="17" l="1"/>
  <c r="D91" i="17" s="1"/>
  <c r="AE156" i="17"/>
  <c r="C91" i="17" s="1"/>
  <c r="Q91" i="17" s="1"/>
  <c r="AE157" i="17" l="1"/>
  <c r="C92" i="17" s="1"/>
  <c r="Q92" i="17" s="1"/>
  <c r="AF157" i="17"/>
  <c r="D92" i="17" l="1"/>
  <c r="AF158" i="17"/>
  <c r="D93" i="17" s="1"/>
  <c r="AE158" i="17"/>
  <c r="C93" i="17" s="1"/>
  <c r="Q93" i="17" s="1"/>
  <c r="AE159" i="17" l="1"/>
  <c r="C94" i="17" s="1"/>
  <c r="Q94" i="17" s="1"/>
  <c r="AF159" i="17"/>
  <c r="D94" i="17" s="1"/>
  <c r="AF160" i="17" l="1"/>
  <c r="D95" i="17" s="1"/>
  <c r="AE160" i="17"/>
  <c r="C95" i="17" l="1"/>
  <c r="Q95" i="17" s="1"/>
  <c r="AE161" i="17"/>
  <c r="C96" i="17" s="1"/>
  <c r="Q96" i="17" s="1"/>
  <c r="AF161" i="17"/>
  <c r="D96" i="17" s="1"/>
  <c r="AF162" i="17" l="1"/>
  <c r="D97" i="17" s="1"/>
  <c r="AE162" i="17"/>
  <c r="C97" i="17" s="1"/>
  <c r="Q97" i="17" s="1"/>
  <c r="AE163" i="17" l="1"/>
  <c r="C98" i="17" s="1"/>
  <c r="Q98" i="17" s="1"/>
  <c r="AF163" i="17"/>
  <c r="D98" i="17" l="1"/>
  <c r="AF164" i="17"/>
  <c r="AE164" i="17"/>
  <c r="C99" i="17" s="1"/>
  <c r="Q99" i="17" s="1"/>
  <c r="D99" i="17" l="1"/>
  <c r="AE165" i="17"/>
  <c r="C100" i="17" s="1"/>
  <c r="Q100" i="17" s="1"/>
  <c r="AF165" i="17"/>
  <c r="D100" i="17" s="1"/>
  <c r="AF166" i="17" l="1"/>
  <c r="D101" i="17" s="1"/>
  <c r="AE166" i="17"/>
  <c r="C101" i="17" s="1"/>
  <c r="Q101" i="17" s="1"/>
  <c r="AE167" i="17" l="1"/>
  <c r="C102" i="17" s="1"/>
  <c r="Q102" i="17" s="1"/>
  <c r="AF167" i="17"/>
  <c r="D102" i="17" l="1"/>
  <c r="AF168" i="17"/>
  <c r="D103" i="17" s="1"/>
  <c r="AE168" i="17"/>
  <c r="C103" i="17" s="1"/>
  <c r="Q103" i="17" s="1"/>
  <c r="AF169" i="17" l="1"/>
  <c r="D104" i="17" s="1"/>
  <c r="AE169" i="17"/>
  <c r="C104" i="17" l="1"/>
  <c r="Q104" i="17" s="1"/>
  <c r="AF170" i="17"/>
  <c r="D105" i="17" s="1"/>
  <c r="AE170" i="17"/>
  <c r="C105" i="17" s="1"/>
  <c r="Q105" i="17" l="1"/>
  <c r="AE171" i="17"/>
  <c r="C106" i="17" s="1"/>
  <c r="Q106" i="17" s="1"/>
  <c r="AF171" i="17"/>
  <c r="D106" i="17" s="1"/>
  <c r="AF172" i="17" l="1"/>
  <c r="D107" i="17" s="1"/>
  <c r="AE172" i="17"/>
  <c r="C107" i="17" l="1"/>
  <c r="AE173" i="17"/>
  <c r="C108" i="17" s="1"/>
  <c r="Q108" i="17" s="1"/>
  <c r="AF173" i="17"/>
  <c r="D108" i="17" s="1"/>
  <c r="Q107" i="17" l="1"/>
  <c r="AF174" i="17"/>
  <c r="D109" i="17" s="1"/>
  <c r="AE174" i="17"/>
  <c r="C109" i="17" s="1"/>
  <c r="Q109" i="17" s="1"/>
  <c r="AF175" i="17" l="1"/>
  <c r="AE175" i="17"/>
  <c r="C110" i="17" s="1"/>
  <c r="Q110" i="17" s="1"/>
  <c r="D110" i="17" l="1"/>
  <c r="AE176" i="17"/>
  <c r="C111" i="17" s="1"/>
  <c r="Q111" i="17" s="1"/>
  <c r="AF176" i="17"/>
  <c r="D111" i="17" s="1"/>
  <c r="AF177" i="17" l="1"/>
  <c r="D112" i="17" s="1"/>
  <c r="AE177" i="17"/>
  <c r="C112" i="17" s="1"/>
  <c r="Q112" i="17" l="1"/>
  <c r="AE178" i="17"/>
  <c r="C113" i="17" s="1"/>
  <c r="Q113" i="17" s="1"/>
  <c r="AF178" i="17"/>
  <c r="D113" i="17" l="1"/>
  <c r="AF179" i="17"/>
  <c r="D114" i="17" s="1"/>
  <c r="AE179" i="17"/>
  <c r="C114" i="17" s="1"/>
  <c r="Q114" i="17" s="1"/>
  <c r="AE180" i="17" l="1"/>
  <c r="C115" i="17" s="1"/>
  <c r="Q115" i="17" s="1"/>
  <c r="AF180" i="17"/>
  <c r="D115" i="17" s="1"/>
  <c r="AF181" i="17" l="1"/>
  <c r="D116" i="17" s="1"/>
  <c r="AE181" i="17"/>
  <c r="C116" i="17" s="1"/>
  <c r="Q116" i="17" s="1"/>
  <c r="AE182" i="17" l="1"/>
  <c r="C117" i="17" s="1"/>
  <c r="Q117" i="17" s="1"/>
  <c r="AF182" i="17"/>
  <c r="D117" i="17" s="1"/>
  <c r="P16" i="17" l="1"/>
  <c r="P27" i="17"/>
  <c r="AF183" i="17"/>
  <c r="D118" i="17" s="1"/>
  <c r="AE183" i="17"/>
  <c r="C118" i="17" s="1"/>
  <c r="Q118" i="17" s="1"/>
  <c r="AE184" i="17" l="1"/>
  <c r="C119" i="17" s="1"/>
  <c r="AF184" i="17"/>
  <c r="Q119" i="17" l="1"/>
  <c r="E107" i="17"/>
  <c r="H107" i="17" s="1"/>
  <c r="E112" i="17"/>
  <c r="H112" i="17" s="1"/>
  <c r="E115" i="17"/>
  <c r="H115" i="17" s="1"/>
  <c r="E111" i="17"/>
  <c r="H111" i="17" s="1"/>
  <c r="E117" i="17"/>
  <c r="H117" i="17" s="1"/>
  <c r="E110" i="17"/>
  <c r="H110" i="17" s="1"/>
  <c r="E118" i="17"/>
  <c r="H118" i="17" s="1"/>
  <c r="E109" i="17"/>
  <c r="H109" i="17" s="1"/>
  <c r="E114" i="17"/>
  <c r="H114" i="17" s="1"/>
  <c r="E105" i="17"/>
  <c r="E106" i="17"/>
  <c r="H106" i="17" s="1"/>
  <c r="E108" i="17"/>
  <c r="H108" i="17" s="1"/>
  <c r="E116" i="17"/>
  <c r="H116" i="17" s="1"/>
  <c r="E119" i="17"/>
  <c r="H119" i="17" s="1"/>
  <c r="E113" i="17"/>
  <c r="H113" i="17" s="1"/>
  <c r="D119" i="17"/>
  <c r="AF185" i="17"/>
  <c r="D120" i="17" s="1"/>
  <c r="AE185" i="17"/>
  <c r="C120" i="17" s="1"/>
  <c r="Q120" i="17" s="1"/>
  <c r="P5" i="17" l="1"/>
  <c r="H105" i="17"/>
  <c r="F106" i="17"/>
  <c r="J106" i="17" s="1"/>
  <c r="F118" i="17"/>
  <c r="J118" i="17" s="1"/>
  <c r="F115" i="17"/>
  <c r="J115" i="17" s="1"/>
  <c r="F110" i="17"/>
  <c r="J110" i="17" s="1"/>
  <c r="F107" i="17"/>
  <c r="J107" i="17" s="1"/>
  <c r="F116" i="17"/>
  <c r="J116" i="17" s="1"/>
  <c r="F109" i="17"/>
  <c r="J109" i="17" s="1"/>
  <c r="F105" i="17"/>
  <c r="F108" i="17"/>
  <c r="J108" i="17" s="1"/>
  <c r="F114" i="17"/>
  <c r="J114" i="17" s="1"/>
  <c r="F117" i="17"/>
  <c r="J117" i="17" s="1"/>
  <c r="F112" i="17"/>
  <c r="J112" i="17" s="1"/>
  <c r="F119" i="17"/>
  <c r="J119" i="17" s="1"/>
  <c r="F113" i="17"/>
  <c r="J113" i="17" s="1"/>
  <c r="F111" i="17"/>
  <c r="J111" i="17" s="1"/>
  <c r="R114" i="17"/>
  <c r="R117" i="17"/>
  <c r="R118" i="17"/>
  <c r="R107" i="17"/>
  <c r="R106" i="17"/>
  <c r="R105" i="17"/>
  <c r="P18" i="17" s="1"/>
  <c r="R111" i="17"/>
  <c r="R113" i="17"/>
  <c r="R110" i="17"/>
  <c r="R108" i="17"/>
  <c r="R115" i="17"/>
  <c r="R119" i="17"/>
  <c r="R116" i="17"/>
  <c r="R112" i="17"/>
  <c r="R109" i="17"/>
  <c r="AE186" i="17"/>
  <c r="C121" i="17" s="1"/>
  <c r="Q121" i="17" s="1"/>
  <c r="AF186" i="17"/>
  <c r="D121" i="17" s="1"/>
  <c r="J105" i="17" l="1"/>
  <c r="P12" i="17"/>
  <c r="AF187" i="17"/>
  <c r="D122" i="17" s="1"/>
  <c r="AE187" i="17"/>
  <c r="C122" i="17" s="1"/>
  <c r="Q122" i="17" s="1"/>
  <c r="R12" i="17" l="1"/>
  <c r="R13" i="17"/>
  <c r="AE188" i="17"/>
  <c r="AF188" i="17"/>
  <c r="D123" i="17" s="1"/>
  <c r="C123" i="17" l="1"/>
  <c r="Q123" i="17" s="1"/>
  <c r="AF189" i="17"/>
  <c r="D124" i="17" s="1"/>
  <c r="AE189" i="17"/>
  <c r="C124" i="17" s="1"/>
  <c r="Q124" i="17" s="1"/>
  <c r="AE190" i="17" l="1"/>
  <c r="C125" i="17" s="1"/>
  <c r="Q125" i="17" s="1"/>
  <c r="AF190" i="17"/>
  <c r="D125" i="17" l="1"/>
  <c r="AF191" i="17"/>
  <c r="D126" i="17" s="1"/>
  <c r="AE191" i="17"/>
  <c r="C126" i="17" s="1"/>
  <c r="Q126" i="17" s="1"/>
  <c r="AE192" i="17" l="1"/>
  <c r="C127" i="17" s="1"/>
  <c r="Q127" i="17" s="1"/>
  <c r="AF192" i="17"/>
  <c r="D127" i="17" l="1"/>
  <c r="AF193" i="17"/>
  <c r="D128" i="17" s="1"/>
  <c r="AE193" i="17"/>
  <c r="C128" i="17" s="1"/>
  <c r="Q128" i="17" s="1"/>
  <c r="AE194" i="17" l="1"/>
  <c r="C129" i="17" s="1"/>
  <c r="Q129" i="17" s="1"/>
  <c r="AF194" i="17"/>
  <c r="D129" i="17" s="1"/>
  <c r="AF195" i="17" l="1"/>
  <c r="D130" i="17" s="1"/>
  <c r="AE195" i="17"/>
  <c r="C130" i="17" l="1"/>
  <c r="Q130" i="17" s="1"/>
  <c r="AE196" i="17"/>
  <c r="AF196" i="17"/>
  <c r="D131" i="17" s="1"/>
  <c r="C131" i="17" l="1"/>
  <c r="Q131" i="17" s="1"/>
  <c r="AF197" i="17"/>
  <c r="D132" i="17" s="1"/>
  <c r="AE197" i="17"/>
  <c r="C132" i="17" s="1"/>
  <c r="Q132" i="17" s="1"/>
  <c r="AE198" i="17" l="1"/>
  <c r="AF198" i="17"/>
  <c r="D133" i="17" s="1"/>
  <c r="C133" i="17" l="1"/>
  <c r="Q133" i="17" s="1"/>
  <c r="AF199" i="17"/>
  <c r="D134" i="17" s="1"/>
  <c r="AE199" i="17"/>
  <c r="C134" i="17" l="1"/>
  <c r="Q134" i="17" s="1"/>
  <c r="AE200" i="17"/>
  <c r="C135" i="17" s="1"/>
  <c r="Q135" i="17" s="1"/>
  <c r="AF200" i="17"/>
  <c r="D135" i="17" s="1"/>
  <c r="AF201" i="17" l="1"/>
  <c r="D136" i="17" s="1"/>
  <c r="AE201" i="17"/>
  <c r="C136" i="17" s="1"/>
  <c r="Q136" i="17" s="1"/>
  <c r="AE202" i="17" l="1"/>
  <c r="C137" i="17" s="1"/>
  <c r="Q137" i="17" s="1"/>
  <c r="AF202" i="17"/>
  <c r="D137" i="17" l="1"/>
  <c r="AF203" i="17"/>
  <c r="D138" i="17" s="1"/>
  <c r="AE203" i="17"/>
  <c r="C138" i="17" s="1"/>
  <c r="Q138" i="17" s="1"/>
  <c r="AE204" i="17" l="1"/>
  <c r="C139" i="17" s="1"/>
  <c r="Q139" i="17" s="1"/>
  <c r="AF204" i="17"/>
  <c r="D139" i="17" s="1"/>
  <c r="AF205" i="17" l="1"/>
  <c r="D140" i="17" s="1"/>
  <c r="AE205" i="17"/>
  <c r="C140" i="17" l="1"/>
  <c r="Q140" i="17" s="1"/>
  <c r="AE206" i="17"/>
  <c r="C141" i="17" s="1"/>
  <c r="AF206" i="17"/>
  <c r="D141" i="17" s="1"/>
  <c r="Q141" i="17" l="1"/>
  <c r="AF207" i="17"/>
  <c r="D142" i="17" s="1"/>
  <c r="AE207" i="17"/>
  <c r="C142" i="17" s="1"/>
  <c r="Q142" i="17" s="1"/>
  <c r="AE208" i="17" l="1"/>
  <c r="C143" i="17" s="1"/>
  <c r="AF208" i="17"/>
  <c r="D143" i="17" l="1"/>
  <c r="Q143" i="17"/>
  <c r="AF209" i="17"/>
  <c r="D144" i="17" s="1"/>
  <c r="AE209" i="17"/>
  <c r="C144" i="17" s="1"/>
  <c r="Q144" i="17" l="1"/>
  <c r="AE210" i="17"/>
  <c r="C145" i="17" s="1"/>
  <c r="AF210" i="17"/>
  <c r="D145" i="17" s="1"/>
  <c r="Q145" i="17" l="1"/>
  <c r="AF211" i="17"/>
  <c r="D146" i="17" s="1"/>
  <c r="AE211" i="17"/>
  <c r="C146" i="17" l="1"/>
  <c r="AE212" i="17"/>
  <c r="C147" i="17" s="1"/>
  <c r="Q147" i="17" s="1"/>
  <c r="AF212" i="17"/>
  <c r="D147" i="17" s="1"/>
  <c r="Q146" i="17" l="1"/>
  <c r="AF213" i="17"/>
  <c r="D148" i="17" s="1"/>
  <c r="AE213" i="17"/>
  <c r="C148" i="17" s="1"/>
  <c r="Q148" i="17" s="1"/>
  <c r="AE214" i="17" l="1"/>
  <c r="C149" i="17" s="1"/>
  <c r="Q149" i="17" s="1"/>
  <c r="AF214" i="17"/>
  <c r="D149" i="17" l="1"/>
  <c r="AF215" i="17"/>
  <c r="D150" i="17" s="1"/>
  <c r="AE215" i="17"/>
  <c r="C150" i="17" s="1"/>
  <c r="Q150" i="17" s="1"/>
  <c r="AE216" i="17" l="1"/>
  <c r="C151" i="17" s="1"/>
  <c r="Q151" i="17" s="1"/>
  <c r="AF216" i="17"/>
  <c r="D151" i="17" s="1"/>
  <c r="AF217" i="17" l="1"/>
  <c r="D152" i="17" s="1"/>
  <c r="AE217" i="17"/>
  <c r="C152" i="17" l="1"/>
  <c r="Q152" i="17" s="1"/>
  <c r="AE218" i="17"/>
  <c r="C153" i="17" s="1"/>
  <c r="Q153" i="17" s="1"/>
  <c r="AF218" i="17"/>
  <c r="D153" i="17" s="1"/>
  <c r="AF219" i="17" l="1"/>
  <c r="D154" i="17" s="1"/>
  <c r="AE219" i="17"/>
  <c r="C154" i="17" s="1"/>
  <c r="Q154" i="17" s="1"/>
  <c r="AF220" i="17" l="1"/>
  <c r="D155" i="17" s="1"/>
  <c r="AE220" i="17"/>
  <c r="C155" i="17" s="1"/>
  <c r="Q155" i="17" s="1"/>
  <c r="AE221" i="17" l="1"/>
  <c r="C156" i="17" s="1"/>
  <c r="Q156" i="17" s="1"/>
  <c r="AF221" i="17"/>
  <c r="D156" i="17" s="1"/>
  <c r="AF222" i="17" l="1"/>
  <c r="D157" i="17" s="1"/>
  <c r="AE222" i="17"/>
  <c r="C157" i="17" l="1"/>
  <c r="Q157" i="17" s="1"/>
  <c r="AE223" i="17"/>
  <c r="C158" i="17" s="1"/>
  <c r="Q158" i="17" s="1"/>
  <c r="AF223" i="17"/>
  <c r="D158" i="17" s="1"/>
  <c r="AF224" i="17" l="1"/>
  <c r="AE224" i="17"/>
  <c r="C159" i="17" s="1"/>
  <c r="Q159" i="17" s="1"/>
  <c r="D159" i="17" l="1"/>
  <c r="AE225" i="17"/>
  <c r="C160" i="17" s="1"/>
  <c r="Q160" i="17" s="1"/>
  <c r="AF225" i="17"/>
  <c r="D160" i="17" l="1"/>
  <c r="AF226" i="17"/>
  <c r="D161" i="17" s="1"/>
  <c r="AE226" i="17"/>
  <c r="C161" i="17" s="1"/>
  <c r="Q161" i="17" s="1"/>
  <c r="AE227" i="17" l="1"/>
  <c r="AF227" i="17"/>
  <c r="D162" i="17" s="1"/>
  <c r="C162" i="17" l="1"/>
  <c r="Q162" i="17" s="1"/>
  <c r="AF228" i="17"/>
  <c r="D163" i="17" s="1"/>
  <c r="AE228" i="17"/>
  <c r="C163" i="17" l="1"/>
  <c r="Q163" i="17" s="1"/>
  <c r="AE229" i="17"/>
  <c r="C164" i="17" s="1"/>
  <c r="Q164" i="17" s="1"/>
  <c r="AF229" i="17"/>
  <c r="D164" i="17" s="1"/>
  <c r="C215" i="17" l="1"/>
  <c r="Q215" i="17" s="1"/>
  <c r="D216" i="17"/>
  <c r="D215" i="17"/>
  <c r="AF230" i="17"/>
  <c r="D165" i="17" s="1"/>
  <c r="AE230" i="17"/>
  <c r="C165" i="17" s="1"/>
  <c r="Q165" i="17" s="1"/>
  <c r="C216" i="17" l="1"/>
  <c r="Q216" i="17" s="1"/>
  <c r="AE231" i="17"/>
  <c r="C166" i="17" s="1"/>
  <c r="Q166" i="17" s="1"/>
  <c r="AF231" i="17"/>
  <c r="D217" i="17" l="1"/>
  <c r="D166" i="17"/>
  <c r="C217" i="17"/>
  <c r="Q217" i="17" s="1"/>
  <c r="AF232" i="17"/>
  <c r="D167" i="17" s="1"/>
  <c r="AE232" i="17"/>
  <c r="C167" i="17" s="1"/>
  <c r="P8" i="17" l="1"/>
  <c r="P9" i="17" s="1"/>
  <c r="Q167" i="17"/>
  <c r="P29" i="17" s="1"/>
  <c r="P30" i="17" s="1"/>
  <c r="P31" i="17" s="1"/>
  <c r="D218" i="17"/>
  <c r="C218" i="17"/>
  <c r="Q218" i="17" s="1"/>
  <c r="AE233" i="17"/>
  <c r="AF233" i="17"/>
  <c r="D168" i="17" s="1"/>
  <c r="O181" i="17" l="1"/>
  <c r="O172" i="17"/>
  <c r="O178" i="17"/>
  <c r="O168" i="17"/>
  <c r="O180" i="17"/>
  <c r="O173" i="17"/>
  <c r="O169" i="17"/>
  <c r="O176" i="17"/>
  <c r="O171" i="17"/>
  <c r="O167" i="17"/>
  <c r="O170" i="17"/>
  <c r="O175" i="17"/>
  <c r="O174" i="17"/>
  <c r="O177" i="17"/>
  <c r="O179" i="17"/>
  <c r="C219" i="17"/>
  <c r="Q219" i="17" s="1"/>
  <c r="C168" i="17"/>
  <c r="Q168" i="17" s="1"/>
  <c r="C220" i="17"/>
  <c r="Q220" i="17" s="1"/>
  <c r="D219" i="17"/>
  <c r="AF234" i="17"/>
  <c r="D169" i="17" s="1"/>
  <c r="AE234" i="17"/>
  <c r="C169" i="17" s="1"/>
  <c r="Q169" i="17" s="1"/>
  <c r="D220" i="17" l="1"/>
  <c r="AE235" i="17"/>
  <c r="C170" i="17" s="1"/>
  <c r="Q170" i="17" s="1"/>
  <c r="AF235" i="17"/>
  <c r="D170" i="17" s="1"/>
  <c r="C221" i="17" l="1"/>
  <c r="Q221" i="17" s="1"/>
  <c r="D222" i="17"/>
  <c r="D221" i="17"/>
  <c r="AF236" i="17"/>
  <c r="D171" i="17" s="1"/>
  <c r="AE236" i="17"/>
  <c r="C171" i="17" s="1"/>
  <c r="Q171" i="17" s="1"/>
  <c r="C222" i="17" l="1"/>
  <c r="Q222" i="17" s="1"/>
  <c r="AE237" i="17"/>
  <c r="C172" i="17" s="1"/>
  <c r="Q172" i="17" s="1"/>
  <c r="AF237" i="17"/>
  <c r="D223" i="17" l="1"/>
  <c r="D172" i="17"/>
  <c r="C223" i="17"/>
  <c r="Q223" i="17" s="1"/>
  <c r="AF238" i="17"/>
  <c r="D173" i="17" s="1"/>
  <c r="AE238" i="17"/>
  <c r="C173" i="17" s="1"/>
  <c r="F157" i="17" l="1"/>
  <c r="K157" i="17" s="1"/>
  <c r="F143" i="17"/>
  <c r="K143" i="17" s="1"/>
  <c r="F155" i="17"/>
  <c r="K155" i="17" s="1"/>
  <c r="F142" i="17"/>
  <c r="K142" i="17" s="1"/>
  <c r="F170" i="17"/>
  <c r="K170" i="17" s="1"/>
  <c r="F172" i="17"/>
  <c r="K172" i="17" s="1"/>
  <c r="F171" i="17"/>
  <c r="K171" i="17" s="1"/>
  <c r="F160" i="17"/>
  <c r="K160" i="17" s="1"/>
  <c r="F153" i="17"/>
  <c r="K153" i="17" s="1"/>
  <c r="F152" i="17"/>
  <c r="K152" i="17" s="1"/>
  <c r="F169" i="17"/>
  <c r="K169" i="17" s="1"/>
  <c r="F150" i="17"/>
  <c r="K150" i="17" s="1"/>
  <c r="F145" i="17"/>
  <c r="K145" i="17" s="1"/>
  <c r="F165" i="17"/>
  <c r="K165" i="17" s="1"/>
  <c r="F159" i="17"/>
  <c r="K159" i="17" s="1"/>
  <c r="F164" i="17"/>
  <c r="K164" i="17" s="1"/>
  <c r="F173" i="17"/>
  <c r="K173" i="17" s="1"/>
  <c r="F149" i="17"/>
  <c r="K149" i="17" s="1"/>
  <c r="F148" i="17"/>
  <c r="K148" i="17" s="1"/>
  <c r="F166" i="17"/>
  <c r="K166" i="17" s="1"/>
  <c r="F163" i="17"/>
  <c r="K163" i="17" s="1"/>
  <c r="F161" i="17"/>
  <c r="K161" i="17" s="1"/>
  <c r="F156" i="17"/>
  <c r="K156" i="17" s="1"/>
  <c r="F158" i="17"/>
  <c r="K158" i="17" s="1"/>
  <c r="F167" i="17"/>
  <c r="K167" i="17" s="1"/>
  <c r="F147" i="17"/>
  <c r="K147" i="17" s="1"/>
  <c r="F168" i="17"/>
  <c r="K168" i="17" s="1"/>
  <c r="F144" i="17"/>
  <c r="K144" i="17" s="1"/>
  <c r="F162" i="17"/>
  <c r="K162" i="17" s="1"/>
  <c r="F154" i="17"/>
  <c r="K154" i="17" s="1"/>
  <c r="F151" i="17"/>
  <c r="K151" i="17" s="1"/>
  <c r="F141" i="17"/>
  <c r="F146" i="17"/>
  <c r="K146" i="17" s="1"/>
  <c r="Q173" i="17"/>
  <c r="E159" i="17"/>
  <c r="I159" i="17" s="1"/>
  <c r="E143" i="17"/>
  <c r="I143" i="17" s="1"/>
  <c r="E147" i="17"/>
  <c r="I147" i="17" s="1"/>
  <c r="E141" i="17"/>
  <c r="E154" i="17"/>
  <c r="I154" i="17" s="1"/>
  <c r="E156" i="17"/>
  <c r="I156" i="17" s="1"/>
  <c r="E149" i="17"/>
  <c r="I149" i="17" s="1"/>
  <c r="E160" i="17"/>
  <c r="I160" i="17" s="1"/>
  <c r="E169" i="17"/>
  <c r="I169" i="17" s="1"/>
  <c r="E161" i="17"/>
  <c r="I161" i="17" s="1"/>
  <c r="E148" i="17"/>
  <c r="I148" i="17" s="1"/>
  <c r="E162" i="17"/>
  <c r="I162" i="17" s="1"/>
  <c r="E150" i="17"/>
  <c r="I150" i="17" s="1"/>
  <c r="E168" i="17"/>
  <c r="I168" i="17" s="1"/>
  <c r="E173" i="17"/>
  <c r="I173" i="17" s="1"/>
  <c r="E142" i="17"/>
  <c r="I142" i="17" s="1"/>
  <c r="E155" i="17"/>
  <c r="I155" i="17" s="1"/>
  <c r="E165" i="17"/>
  <c r="I165" i="17" s="1"/>
  <c r="E151" i="17"/>
  <c r="I151" i="17" s="1"/>
  <c r="E158" i="17"/>
  <c r="I158" i="17" s="1"/>
  <c r="E166" i="17"/>
  <c r="I166" i="17" s="1"/>
  <c r="E163" i="17"/>
  <c r="I163" i="17" s="1"/>
  <c r="E146" i="17"/>
  <c r="I146" i="17" s="1"/>
  <c r="E164" i="17"/>
  <c r="I164" i="17" s="1"/>
  <c r="E152" i="17"/>
  <c r="I152" i="17" s="1"/>
  <c r="E153" i="17"/>
  <c r="I153" i="17" s="1"/>
  <c r="E172" i="17"/>
  <c r="I172" i="17" s="1"/>
  <c r="E144" i="17"/>
  <c r="I144" i="17" s="1"/>
  <c r="E167" i="17"/>
  <c r="I167" i="17" s="1"/>
  <c r="E157" i="17"/>
  <c r="I157" i="17" s="1"/>
  <c r="E170" i="17"/>
  <c r="I170" i="17" s="1"/>
  <c r="E171" i="17"/>
  <c r="I171" i="17" s="1"/>
  <c r="E145" i="17"/>
  <c r="I145" i="17" s="1"/>
  <c r="D224" i="17"/>
  <c r="C225" i="17"/>
  <c r="Q225" i="17" s="1"/>
  <c r="C224" i="17"/>
  <c r="Q224" i="17" s="1"/>
  <c r="AE239" i="17"/>
  <c r="C174" i="17" s="1"/>
  <c r="Q174" i="17" s="1"/>
  <c r="AF239" i="17"/>
  <c r="D174" i="17" s="1"/>
  <c r="P13" i="17" l="1"/>
  <c r="P14" i="17" s="1"/>
  <c r="P17" i="17" s="1"/>
  <c r="K141" i="17"/>
  <c r="I141" i="17"/>
  <c r="P6" i="17"/>
  <c r="R160" i="17"/>
  <c r="R152" i="17"/>
  <c r="R154" i="17"/>
  <c r="R162" i="17"/>
  <c r="R145" i="17"/>
  <c r="R170" i="17"/>
  <c r="R142" i="17"/>
  <c r="R156" i="17"/>
  <c r="R172" i="17"/>
  <c r="R168" i="17"/>
  <c r="R171" i="17"/>
  <c r="R166" i="17"/>
  <c r="R161" i="17"/>
  <c r="R159" i="17"/>
  <c r="R147" i="17"/>
  <c r="R169" i="17"/>
  <c r="R167" i="17"/>
  <c r="R143" i="17"/>
  <c r="R141" i="17"/>
  <c r="P19" i="17" s="1"/>
  <c r="P20" i="17" s="1"/>
  <c r="P21" i="17" s="1"/>
  <c r="R155" i="17"/>
  <c r="R165" i="17"/>
  <c r="R150" i="17"/>
  <c r="R158" i="17"/>
  <c r="R149" i="17"/>
  <c r="R153" i="17"/>
  <c r="R163" i="17"/>
  <c r="R173" i="17"/>
  <c r="R144" i="17"/>
  <c r="R148" i="17"/>
  <c r="R157" i="17"/>
  <c r="R146" i="17"/>
  <c r="R164" i="17"/>
  <c r="R151" i="17"/>
  <c r="D225" i="17"/>
  <c r="AF240" i="17"/>
  <c r="D175" i="17" s="1"/>
  <c r="AE240" i="17"/>
  <c r="M142" i="17" l="1"/>
  <c r="M170" i="17"/>
  <c r="M143" i="17"/>
  <c r="M160" i="17"/>
  <c r="M167" i="17"/>
  <c r="M172" i="17"/>
  <c r="M163" i="17"/>
  <c r="M153" i="17"/>
  <c r="M154" i="17"/>
  <c r="M168" i="17"/>
  <c r="M161" i="17"/>
  <c r="M150" i="17"/>
  <c r="M159" i="17"/>
  <c r="M155" i="17"/>
  <c r="M157" i="17"/>
  <c r="M156" i="17"/>
  <c r="M164" i="17"/>
  <c r="M151" i="17"/>
  <c r="M147" i="17"/>
  <c r="M166" i="17"/>
  <c r="M173" i="17"/>
  <c r="M165" i="17"/>
  <c r="M149" i="17"/>
  <c r="M171" i="17"/>
  <c r="M169" i="17"/>
  <c r="M145" i="17"/>
  <c r="M141" i="17"/>
  <c r="M158" i="17"/>
  <c r="M144" i="17"/>
  <c r="M162" i="17"/>
  <c r="M148" i="17"/>
  <c r="M146" i="17"/>
  <c r="M152" i="17"/>
  <c r="C226" i="17"/>
  <c r="Q226" i="17" s="1"/>
  <c r="C175" i="17"/>
  <c r="Q175" i="17" s="1"/>
  <c r="P7" i="17"/>
  <c r="P10" i="17"/>
  <c r="R14" i="17" s="1"/>
  <c r="L170" i="17"/>
  <c r="L156" i="17"/>
  <c r="L146" i="17"/>
  <c r="L171" i="17"/>
  <c r="P23" i="17"/>
  <c r="L148" i="17"/>
  <c r="L166" i="17"/>
  <c r="L145" i="17"/>
  <c r="L143" i="17"/>
  <c r="L165" i="17"/>
  <c r="L164" i="17"/>
  <c r="L168" i="17"/>
  <c r="L144" i="17"/>
  <c r="L162" i="17"/>
  <c r="L150" i="17"/>
  <c r="L147" i="17"/>
  <c r="L163" i="17"/>
  <c r="L155" i="17"/>
  <c r="L152" i="17"/>
  <c r="L161" i="17"/>
  <c r="L160" i="17"/>
  <c r="L167" i="17"/>
  <c r="L157" i="17"/>
  <c r="L158" i="17"/>
  <c r="L149" i="17"/>
  <c r="L154" i="17"/>
  <c r="L173" i="17"/>
  <c r="L153" i="17"/>
  <c r="L172" i="17"/>
  <c r="L142" i="17"/>
  <c r="L141" i="17"/>
  <c r="L151" i="17"/>
  <c r="L169" i="17"/>
  <c r="L159" i="17"/>
  <c r="D226" i="17"/>
  <c r="AE241" i="17"/>
  <c r="AF241" i="17"/>
  <c r="R23" i="17" l="1"/>
  <c r="C227" i="17"/>
  <c r="Q227" i="17" s="1"/>
  <c r="C176" i="17"/>
  <c r="Q176" i="17" s="1"/>
  <c r="D227" i="17"/>
  <c r="D176" i="17"/>
  <c r="AF242" i="17"/>
  <c r="AE242" i="17"/>
  <c r="D228" i="17" l="1"/>
  <c r="D177" i="17"/>
  <c r="C228" i="17"/>
  <c r="Q228" i="17" s="1"/>
  <c r="C177" i="17"/>
  <c r="Q177" i="17" s="1"/>
  <c r="AE243" i="17"/>
  <c r="C178" i="17" s="1"/>
  <c r="Q178" i="17" s="1"/>
  <c r="AF243" i="17"/>
  <c r="D178" i="17" s="1"/>
  <c r="D229" i="17" l="1"/>
  <c r="C230" i="17"/>
  <c r="Q230" i="17" s="1"/>
  <c r="C229" i="17"/>
  <c r="Q229" i="17" s="1"/>
  <c r="AF244" i="17"/>
  <c r="D179" i="17" s="1"/>
  <c r="AE244" i="17"/>
  <c r="C179" i="17" s="1"/>
  <c r="Q179" i="17" s="1"/>
  <c r="D230" i="17" l="1"/>
  <c r="AE245" i="17"/>
  <c r="C180" i="17" s="1"/>
  <c r="Q180" i="17" s="1"/>
  <c r="AF245" i="17"/>
  <c r="D231" i="17" l="1"/>
  <c r="D180" i="17"/>
  <c r="C231" i="17"/>
  <c r="Q231" i="17" s="1"/>
  <c r="AF246" i="17"/>
  <c r="D181" i="17" s="1"/>
  <c r="AE246" i="17"/>
  <c r="C181" i="17" s="1"/>
  <c r="Q181" i="17" s="1"/>
  <c r="P25" i="17" l="1"/>
  <c r="P26" i="17" s="1"/>
  <c r="N179" i="17" s="1"/>
  <c r="D232" i="17"/>
  <c r="C232" i="17"/>
  <c r="Q232" i="17" s="1"/>
  <c r="AE247" i="17"/>
  <c r="AF247" i="17"/>
  <c r="D182" i="17" s="1"/>
  <c r="N168" i="17" l="1"/>
  <c r="N173" i="17"/>
  <c r="N178" i="17"/>
  <c r="N169" i="17"/>
  <c r="N174" i="17"/>
  <c r="N171" i="17"/>
  <c r="N172" i="17"/>
  <c r="N170" i="17"/>
  <c r="P28" i="17"/>
  <c r="P33" i="17" s="1"/>
  <c r="R33" i="17" s="1"/>
  <c r="N180" i="17"/>
  <c r="N175" i="17"/>
  <c r="N176" i="17"/>
  <c r="N177" i="17"/>
  <c r="N167" i="17"/>
  <c r="N181" i="17"/>
  <c r="C233" i="17"/>
  <c r="Q233" i="17" s="1"/>
  <c r="C182" i="17"/>
  <c r="Q182" i="17" s="1"/>
  <c r="D233" i="17"/>
  <c r="AF248" i="17"/>
  <c r="D183" i="17" s="1"/>
  <c r="AE248" i="17"/>
  <c r="C234" i="17" l="1"/>
  <c r="Q234" i="17" s="1"/>
  <c r="C183" i="17"/>
  <c r="Q183" i="17" s="1"/>
  <c r="D234" i="17"/>
  <c r="AE249" i="17"/>
  <c r="C184" i="17" s="1"/>
  <c r="Q184" i="17" s="1"/>
  <c r="AF249" i="17"/>
  <c r="D184" i="17" s="1"/>
  <c r="C235" i="17" l="1"/>
  <c r="Q235" i="17" s="1"/>
  <c r="D235" i="17"/>
  <c r="AF250" i="17"/>
  <c r="AE250" i="17"/>
  <c r="C185" i="17" s="1"/>
  <c r="Q185" i="17" s="1"/>
  <c r="D236" i="17" l="1"/>
  <c r="D185" i="17"/>
  <c r="C236" i="17"/>
  <c r="Q236" i="17" s="1"/>
  <c r="AE251" i="17"/>
  <c r="C186" i="17" s="1"/>
  <c r="Q186" i="17" s="1"/>
  <c r="AF251" i="17"/>
  <c r="D237" i="17" l="1"/>
  <c r="D186" i="17"/>
  <c r="C237" i="17"/>
  <c r="Q237" i="17" s="1"/>
  <c r="AF252" i="17"/>
  <c r="AE252" i="17"/>
  <c r="D238" i="17" l="1"/>
  <c r="D187" i="17"/>
  <c r="C238" i="17"/>
  <c r="Q238" i="17" s="1"/>
  <c r="C187" i="17"/>
  <c r="Q187" i="17" s="1"/>
  <c r="AE253" i="17"/>
  <c r="C188" i="17" s="1"/>
  <c r="Q188" i="17" s="1"/>
  <c r="C239" i="17"/>
  <c r="Q239" i="17" s="1"/>
  <c r="AF253" i="17"/>
  <c r="D239" i="17" l="1"/>
  <c r="D188" i="17"/>
  <c r="AF254" i="17"/>
  <c r="D189" i="17" s="1"/>
  <c r="D240" i="17"/>
  <c r="AE254" i="17"/>
  <c r="C189" i="17" s="1"/>
  <c r="Q189" i="17" s="1"/>
  <c r="C240" i="17"/>
  <c r="Q240" i="17" s="1"/>
  <c r="AE255" i="17" l="1"/>
  <c r="AF255" i="17"/>
  <c r="AF256" i="17" l="1"/>
  <c r="D190" i="17"/>
  <c r="AE256" i="17"/>
  <c r="C190" i="17"/>
  <c r="Q190" i="17" s="1"/>
  <c r="D241" i="17"/>
  <c r="C241" i="17"/>
  <c r="Q241" i="17" s="1"/>
  <c r="AE257" i="17" l="1"/>
  <c r="C191" i="17"/>
  <c r="Q191" i="17" s="1"/>
  <c r="AF257" i="17"/>
  <c r="D191" i="17"/>
  <c r="AF258" i="17" l="1"/>
  <c r="D192" i="17"/>
  <c r="AE258" i="17"/>
  <c r="C192" i="17"/>
  <c r="Q192" i="17" s="1"/>
  <c r="AE259" i="17" l="1"/>
  <c r="C193" i="17"/>
  <c r="Q193" i="17" s="1"/>
  <c r="AF259" i="17"/>
  <c r="D193" i="17"/>
  <c r="AF260" i="17" l="1"/>
  <c r="D194" i="17"/>
  <c r="AE260" i="17"/>
  <c r="C194" i="17"/>
  <c r="Q194" i="17" s="1"/>
  <c r="AE261" i="17" l="1"/>
  <c r="C195" i="17"/>
  <c r="Q195" i="17" s="1"/>
  <c r="AF261" i="17"/>
  <c r="D195" i="17"/>
  <c r="AF262" i="17" l="1"/>
  <c r="D196" i="17"/>
  <c r="AE262" i="17"/>
  <c r="C196" i="17"/>
  <c r="Q196" i="17" s="1"/>
  <c r="AE263" i="17" l="1"/>
  <c r="C197" i="17"/>
  <c r="Q197" i="17" s="1"/>
  <c r="AF263" i="17"/>
  <c r="D197" i="17"/>
  <c r="AF264" i="17" l="1"/>
  <c r="D198" i="17"/>
  <c r="AE264" i="17"/>
  <c r="C198" i="17"/>
  <c r="Q198" i="17" s="1"/>
  <c r="AE265" i="17" l="1"/>
  <c r="C199" i="17"/>
  <c r="Q199" i="17" s="1"/>
  <c r="AF265" i="17"/>
  <c r="D199" i="17"/>
  <c r="AF266" i="17" l="1"/>
  <c r="D200" i="17"/>
  <c r="AE266" i="17"/>
  <c r="C200" i="17"/>
  <c r="Q200" i="17" s="1"/>
  <c r="AE267" i="17" l="1"/>
  <c r="C201" i="17"/>
  <c r="Q201" i="17" s="1"/>
  <c r="AF267" i="17"/>
  <c r="D201" i="17"/>
  <c r="AF268" i="17" l="1"/>
  <c r="D202" i="17"/>
  <c r="AE268" i="17"/>
  <c r="C202" i="17"/>
  <c r="Q202" i="17" s="1"/>
  <c r="AE269" i="17" l="1"/>
  <c r="C203" i="17"/>
  <c r="Q203" i="17" s="1"/>
  <c r="AF269" i="17"/>
  <c r="D203" i="17"/>
  <c r="AF270" i="17" l="1"/>
  <c r="D204" i="17"/>
  <c r="AE270" i="17"/>
  <c r="C204" i="17"/>
  <c r="Q204" i="17" s="1"/>
  <c r="AE271" i="17" l="1"/>
  <c r="C205" i="17"/>
  <c r="Q205" i="17" s="1"/>
  <c r="AF271" i="17"/>
  <c r="D205" i="17"/>
  <c r="AF272" i="17" l="1"/>
  <c r="D206" i="17"/>
  <c r="AE272" i="17"/>
  <c r="C206" i="17"/>
  <c r="Q206" i="17" s="1"/>
  <c r="AE273" i="17" l="1"/>
  <c r="C207" i="17"/>
  <c r="Q207" i="17" s="1"/>
  <c r="AF273" i="17"/>
  <c r="D207" i="17"/>
  <c r="AF274" i="17" l="1"/>
  <c r="D208" i="17"/>
  <c r="AE274" i="17"/>
  <c r="C208" i="17"/>
  <c r="Q208" i="17" s="1"/>
  <c r="AE275" i="17" l="1"/>
  <c r="C209" i="17"/>
  <c r="Q209" i="17" s="1"/>
  <c r="AF275" i="17"/>
  <c r="D209" i="17"/>
  <c r="AF276" i="17" l="1"/>
  <c r="D210" i="17"/>
  <c r="AE276" i="17"/>
  <c r="C210" i="17"/>
  <c r="Q210" i="17" s="1"/>
  <c r="AE277" i="17" l="1"/>
  <c r="C211" i="17"/>
  <c r="Q211" i="17" s="1"/>
  <c r="AF277" i="17"/>
  <c r="D211" i="17"/>
  <c r="AF278" i="17" l="1"/>
  <c r="D212" i="17"/>
  <c r="AE278" i="17"/>
  <c r="C212" i="17"/>
  <c r="Q212" i="17" s="1"/>
  <c r="AE279" i="17" l="1"/>
  <c r="C214" i="17" s="1"/>
  <c r="Q214" i="17" s="1"/>
  <c r="C213" i="17"/>
  <c r="Q213" i="17" s="1"/>
  <c r="AF279" i="17"/>
  <c r="D214" i="17" s="1"/>
  <c r="D21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sniemeyer</author>
  </authors>
  <commentList>
    <comment ref="P2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Observe first change in frequency that identifies the beginning of the event.  Edit the formula in this cell to reference that row number in the "Data" sheet that this occurs.
</t>
        </r>
      </text>
    </comment>
  </commentList>
</comments>
</file>

<file path=xl/sharedStrings.xml><?xml version="1.0" encoding="utf-8"?>
<sst xmlns="http://schemas.openxmlformats.org/spreadsheetml/2006/main" count="385" uniqueCount="333">
  <si>
    <t>MW</t>
  </si>
  <si>
    <t>Hz</t>
  </si>
  <si>
    <t>Time</t>
  </si>
  <si>
    <t>Turbine NDC</t>
  </si>
  <si>
    <t>Post-Perturbation Average Frequency [T(+20 to T(+52)]</t>
  </si>
  <si>
    <t>Pre to Post Perturbation Delta Frequency Actual</t>
  </si>
  <si>
    <t>Hz Span</t>
  </si>
  <si>
    <t>Pre-Perturbation Average MW [T(-2 ) to T(-16)]</t>
  </si>
  <si>
    <t>Post-Perturbation Average MW [T(+20 to T(+52)]</t>
  </si>
  <si>
    <t>T</t>
  </si>
  <si>
    <t>Unit Frequency</t>
  </si>
  <si>
    <t>Offset</t>
  </si>
  <si>
    <t>MW Output</t>
  </si>
  <si>
    <t>Timestamp</t>
  </si>
  <si>
    <t>System &amp; Event Characteristics</t>
  </si>
  <si>
    <t>Date</t>
  </si>
  <si>
    <t>Grid Nominal Frequency:</t>
  </si>
  <si>
    <t>Report Options</t>
  </si>
  <si>
    <t>Hz Span (dB)</t>
  </si>
  <si>
    <t>T(0)</t>
  </si>
  <si>
    <t>Pre-Perturbation Average Frequency [T(-16) to T(-2)]</t>
  </si>
  <si>
    <t>Actual Primary Frequency Response (adjusted)</t>
  </si>
  <si>
    <t>Expected Primary Frequency Response (Pre)</t>
  </si>
  <si>
    <t>Expected Primary Frequency Response (Post)</t>
  </si>
  <si>
    <t>Expected Primary Frequency Response (Ideal)</t>
  </si>
  <si>
    <t>PUPFR Performance</t>
  </si>
  <si>
    <t>Expected Primary Frequency Response (Final)</t>
  </si>
  <si>
    <t>Actual Sustained Primary Frequency Response</t>
  </si>
  <si>
    <t>Maximum MW Response [T(+46) to T(+60)]</t>
  </si>
  <si>
    <t>Actual Sustained Primary Frequency Response (adjusted)</t>
  </si>
  <si>
    <t>Expected Sustained Primary Frequency Response [T(+46)]</t>
  </si>
  <si>
    <t>Expected Sustained Primary Frequency Response (Ideal)</t>
  </si>
  <si>
    <t>Expected Sustained Primary Frequency Response (Final)</t>
  </si>
  <si>
    <t>PUSPFR Performance</t>
  </si>
  <si>
    <t>Headroom Available:</t>
  </si>
  <si>
    <t>Footroom Available:</t>
  </si>
  <si>
    <t>Adequate Margin?</t>
  </si>
  <si>
    <t>High or Low Frequency Event?</t>
  </si>
  <si>
    <t>Final PUPFR Performance</t>
  </si>
  <si>
    <t>Final PUSPFR Performance</t>
  </si>
  <si>
    <t>Manual Data Entry</t>
  </si>
  <si>
    <t>Post-Perturbation Frequency [(T+46)]</t>
  </si>
  <si>
    <t>Calculated using Generator provided Historian Data</t>
  </si>
  <si>
    <t>Calculated using Generator provided manually calculated data</t>
  </si>
  <si>
    <t>Results</t>
  </si>
  <si>
    <t>P.U. Primary Frequency Response Performance (PUPFR):</t>
  </si>
  <si>
    <t>P.U. Sustained Primary Frequency Response Performance (PUSPFR):</t>
  </si>
  <si>
    <t>Start (2mins before T(0))</t>
  </si>
  <si>
    <t>Unit Information &amp; Characteristics</t>
  </si>
  <si>
    <t>Generator Machine Base (MBASE)(MVA):</t>
  </si>
  <si>
    <t>GADS Generator Unit ID:</t>
  </si>
  <si>
    <t>Generator Type:</t>
  </si>
  <si>
    <t>Pre-Event Period</t>
  </si>
  <si>
    <t>Post-Event Period</t>
  </si>
  <si>
    <t>T=0</t>
  </si>
  <si>
    <t>T-72s</t>
  </si>
  <si>
    <t>T-71s</t>
  </si>
  <si>
    <t>T-70s</t>
  </si>
  <si>
    <t>T-69s</t>
  </si>
  <si>
    <t>T-68s</t>
  </si>
  <si>
    <t>T-67s</t>
  </si>
  <si>
    <t>T-66s</t>
  </si>
  <si>
    <t>T-65s</t>
  </si>
  <si>
    <t>T-64s</t>
  </si>
  <si>
    <t>T-63s</t>
  </si>
  <si>
    <t>T-62s</t>
  </si>
  <si>
    <t>T-61s</t>
  </si>
  <si>
    <t>T-60s</t>
  </si>
  <si>
    <t>T-59s</t>
  </si>
  <si>
    <t>T-58s</t>
  </si>
  <si>
    <t>T-57s</t>
  </si>
  <si>
    <t>T-56s</t>
  </si>
  <si>
    <t>T-55s</t>
  </si>
  <si>
    <t>T-54s</t>
  </si>
  <si>
    <t>T-53s</t>
  </si>
  <si>
    <t>T-52s</t>
  </si>
  <si>
    <t>T-51s</t>
  </si>
  <si>
    <t>T-50s</t>
  </si>
  <si>
    <t>T-49s</t>
  </si>
  <si>
    <t>T-48s</t>
  </si>
  <si>
    <t>T-47s</t>
  </si>
  <si>
    <t>T-46s</t>
  </si>
  <si>
    <t>T-45s</t>
  </si>
  <si>
    <t>T-44s</t>
  </si>
  <si>
    <t>T-43s</t>
  </si>
  <si>
    <t>T-42s</t>
  </si>
  <si>
    <t>T-41s</t>
  </si>
  <si>
    <t>T-40s</t>
  </si>
  <si>
    <t>T-39s</t>
  </si>
  <si>
    <t>T-38s</t>
  </si>
  <si>
    <t>T-37s</t>
  </si>
  <si>
    <t>T-36s</t>
  </si>
  <si>
    <t>T-35s</t>
  </si>
  <si>
    <t>T-34s</t>
  </si>
  <si>
    <t>T-33s</t>
  </si>
  <si>
    <t>T-32s</t>
  </si>
  <si>
    <t>T-31s</t>
  </si>
  <si>
    <t>T-30s</t>
  </si>
  <si>
    <t>T-29s</t>
  </si>
  <si>
    <t>T-28s</t>
  </si>
  <si>
    <t>T-27s</t>
  </si>
  <si>
    <t>T-26s</t>
  </si>
  <si>
    <t>T-25s</t>
  </si>
  <si>
    <t>T-24s</t>
  </si>
  <si>
    <t>T-23s</t>
  </si>
  <si>
    <t>T-22s</t>
  </si>
  <si>
    <t>T-21s</t>
  </si>
  <si>
    <t>T-20s</t>
  </si>
  <si>
    <t>T-19s</t>
  </si>
  <si>
    <t>T-18s</t>
  </si>
  <si>
    <t>T-17s</t>
  </si>
  <si>
    <t>T-16s</t>
  </si>
  <si>
    <t>T-15s</t>
  </si>
  <si>
    <t>T-14s</t>
  </si>
  <si>
    <t>T-13s</t>
  </si>
  <si>
    <t>T-12s</t>
  </si>
  <si>
    <t>T-11s</t>
  </si>
  <si>
    <t>T-10s</t>
  </si>
  <si>
    <t>T-9s</t>
  </si>
  <si>
    <t>T-8s</t>
  </si>
  <si>
    <t>T-7s</t>
  </si>
  <si>
    <t>T-6s</t>
  </si>
  <si>
    <t>T-5s</t>
  </si>
  <si>
    <t>T-4s</t>
  </si>
  <si>
    <t>T-3s</t>
  </si>
  <si>
    <t>T-2s</t>
  </si>
  <si>
    <t>T-1s</t>
  </si>
  <si>
    <t>T+1s</t>
  </si>
  <si>
    <t>T+2s</t>
  </si>
  <si>
    <t>T+3s</t>
  </si>
  <si>
    <t>T+4s</t>
  </si>
  <si>
    <t>T+5s</t>
  </si>
  <si>
    <t>T+6s</t>
  </si>
  <si>
    <t>T+7s</t>
  </si>
  <si>
    <t>T+8s</t>
  </si>
  <si>
    <t>T+9s</t>
  </si>
  <si>
    <t>T+10s</t>
  </si>
  <si>
    <t>T+11s</t>
  </si>
  <si>
    <t>T+12s</t>
  </si>
  <si>
    <t>T+13s</t>
  </si>
  <si>
    <t>T+14s</t>
  </si>
  <si>
    <t>T+15s</t>
  </si>
  <si>
    <t>T+16s</t>
  </si>
  <si>
    <t>T+17s</t>
  </si>
  <si>
    <t>T+18s</t>
  </si>
  <si>
    <t>T+19s</t>
  </si>
  <si>
    <t>T+20s</t>
  </si>
  <si>
    <t>T+21s</t>
  </si>
  <si>
    <t>T+22s</t>
  </si>
  <si>
    <t>T+23s</t>
  </si>
  <si>
    <t>T+24s</t>
  </si>
  <si>
    <t>T+25s</t>
  </si>
  <si>
    <t>T+26s</t>
  </si>
  <si>
    <t>T+27s</t>
  </si>
  <si>
    <t>T+28s</t>
  </si>
  <si>
    <t>T+29s</t>
  </si>
  <si>
    <t>T+30s</t>
  </si>
  <si>
    <t>T+31s</t>
  </si>
  <si>
    <t>T+32s</t>
  </si>
  <si>
    <t>T+33s</t>
  </si>
  <si>
    <t>T+34s</t>
  </si>
  <si>
    <t>T+35s</t>
  </si>
  <si>
    <t>T+36s</t>
  </si>
  <si>
    <t>T+37s</t>
  </si>
  <si>
    <t>T+38s</t>
  </si>
  <si>
    <t>T+39s</t>
  </si>
  <si>
    <t>T+40s</t>
  </si>
  <si>
    <t>T+41s</t>
  </si>
  <si>
    <t>T+42s</t>
  </si>
  <si>
    <t>T+43s</t>
  </si>
  <si>
    <t>T+44s</t>
  </si>
  <si>
    <t>T+45s</t>
  </si>
  <si>
    <t>T+46s</t>
  </si>
  <si>
    <t>T+47s</t>
  </si>
  <si>
    <t>T+48s</t>
  </si>
  <si>
    <t>T+49s</t>
  </si>
  <si>
    <t>T+50s</t>
  </si>
  <si>
    <t>T+51s</t>
  </si>
  <si>
    <t>T+52s</t>
  </si>
  <si>
    <t>T+53s</t>
  </si>
  <si>
    <t>T+54s</t>
  </si>
  <si>
    <t>T+55s</t>
  </si>
  <si>
    <t>T+56s</t>
  </si>
  <si>
    <t>T+57s</t>
  </si>
  <si>
    <t>T+58s</t>
  </si>
  <si>
    <t>T+59s</t>
  </si>
  <si>
    <t>T+60s</t>
  </si>
  <si>
    <t>T+61s</t>
  </si>
  <si>
    <t>T+62s</t>
  </si>
  <si>
    <t>T+63s</t>
  </si>
  <si>
    <t>T+64s</t>
  </si>
  <si>
    <t>T+65s</t>
  </si>
  <si>
    <t>T+66s</t>
  </si>
  <si>
    <t>T+67s</t>
  </si>
  <si>
    <t>T+68s</t>
  </si>
  <si>
    <t>T+69s</t>
  </si>
  <si>
    <t>T+70s</t>
  </si>
  <si>
    <t>T+71s</t>
  </si>
  <si>
    <t>T+72s</t>
  </si>
  <si>
    <t>T+73s</t>
  </si>
  <si>
    <t>T+74s</t>
  </si>
  <si>
    <t>T+75s</t>
  </si>
  <si>
    <t>T+76s</t>
  </si>
  <si>
    <t>T+77s</t>
  </si>
  <si>
    <t>T+78s</t>
  </si>
  <si>
    <t>T+79s</t>
  </si>
  <si>
    <t>T+80s</t>
  </si>
  <si>
    <t>T+81s</t>
  </si>
  <si>
    <t>T+82s</t>
  </si>
  <si>
    <t>T+83s</t>
  </si>
  <si>
    <t>T+84s</t>
  </si>
  <si>
    <t>T+85s</t>
  </si>
  <si>
    <t>T+86s</t>
  </si>
  <si>
    <t>T+87s</t>
  </si>
  <si>
    <t>T+88s</t>
  </si>
  <si>
    <t>T+89s</t>
  </si>
  <si>
    <t>T+90s</t>
  </si>
  <si>
    <t>T+91s</t>
  </si>
  <si>
    <t>T+92s</t>
  </si>
  <si>
    <t>T+93s</t>
  </si>
  <si>
    <t>T+94s</t>
  </si>
  <si>
    <t>T+95s</t>
  </si>
  <si>
    <t>T+96s</t>
  </si>
  <si>
    <t>T+97s</t>
  </si>
  <si>
    <t>T+98s</t>
  </si>
  <si>
    <t>T+99s</t>
  </si>
  <si>
    <t>T+100s</t>
  </si>
  <si>
    <t>T+101s</t>
  </si>
  <si>
    <t>T+102s</t>
  </si>
  <si>
    <t>T+103s</t>
  </si>
  <si>
    <t>T+104s</t>
  </si>
  <si>
    <t>T+105s</t>
  </si>
  <si>
    <t>T+106s</t>
  </si>
  <si>
    <t>T+107s</t>
  </si>
  <si>
    <t>T+108s</t>
  </si>
  <si>
    <t>T+109s</t>
  </si>
  <si>
    <t>T+110s</t>
  </si>
  <si>
    <t>T+111s</t>
  </si>
  <si>
    <t>T+112s</t>
  </si>
  <si>
    <t>T+113s</t>
  </si>
  <si>
    <t>T+114s</t>
  </si>
  <si>
    <t>T+115s</t>
  </si>
  <si>
    <t>T+116s</t>
  </si>
  <si>
    <t>T+117s</t>
  </si>
  <si>
    <t>T+118s</t>
  </si>
  <si>
    <t>T+119s</t>
  </si>
  <si>
    <t>T+120s</t>
  </si>
  <si>
    <t>Interpolated</t>
  </si>
  <si>
    <t>Average Output (MW)</t>
  </si>
  <si>
    <t>HSL (MW)</t>
  </si>
  <si>
    <t>Average EPFR (MW)</t>
  </si>
  <si>
    <t>Ideal Expected Primary Frequency Response (EPFR) (MW)</t>
  </si>
  <si>
    <t>-Data may be pulled at any sample interval from 1s to 8s, as long as it is in the proper format.</t>
  </si>
  <si>
    <t>-Note that the resulting Primary Frequency Response (PFR) calculations are a product of the Data provided.  Faster sampled data will provide a result most representative of the units response.</t>
  </si>
  <si>
    <t>-Any data beyond Row 4000 of this sheet will not be sampled or used in the calculation.</t>
  </si>
  <si>
    <t>*Note that the first few rows in this might be blank depending on data provided.</t>
  </si>
  <si>
    <t>Time of Frequency Event (UTC):</t>
  </si>
  <si>
    <t>EIA 860 Plant Name (US Only):</t>
  </si>
  <si>
    <t>EIA 860 Plant Code (US Only):</t>
  </si>
  <si>
    <t>EIA 860 Generator ID (US Only):</t>
  </si>
  <si>
    <t>Data Source:</t>
  </si>
  <si>
    <t>Overall Unit Performance:</t>
  </si>
  <si>
    <r>
      <rPr>
        <b/>
        <i/>
        <sz val="11"/>
        <color theme="1"/>
        <rFont val="Calibri"/>
        <family val="2"/>
        <scheme val="minor"/>
      </rPr>
      <t>For Generators between Pmin and % of Pmax and eligible to provide PFR;</t>
    </r>
    <r>
      <rPr>
        <i/>
        <sz val="11"/>
        <color theme="1"/>
        <rFont val="Calibri"/>
        <family val="2"/>
        <scheme val="minor"/>
      </rPr>
      <t xml:space="preserve">
-Generators who provide response in the proper direction and sustained it for the lessor of the event duration or for 1 minute: </t>
    </r>
    <r>
      <rPr>
        <sz val="11"/>
        <color theme="1"/>
        <rFont val="Wingdings"/>
        <charset val="2"/>
      </rPr>
      <t>J</t>
    </r>
    <r>
      <rPr>
        <i/>
        <sz val="11"/>
        <color theme="1"/>
        <rFont val="Calibri"/>
        <family val="2"/>
        <scheme val="minor"/>
      </rPr>
      <t xml:space="preserve">
-Generators whose MW output remained unchanged or was in the wrong direction: </t>
    </r>
    <r>
      <rPr>
        <sz val="11"/>
        <color theme="1"/>
        <rFont val="Wingdings"/>
        <charset val="2"/>
      </rPr>
      <t>L</t>
    </r>
    <r>
      <rPr>
        <sz val="11"/>
        <color theme="1"/>
        <rFont val="Calibri"/>
        <family val="2"/>
        <scheme val="minor"/>
      </rPr>
      <t xml:space="preserve">
</t>
    </r>
  </si>
  <si>
    <t>Average Frequency (Hz)</t>
  </si>
  <si>
    <t>Pre-Perturbation Frequency (Hz)</t>
  </si>
  <si>
    <t>Post-Perturbation Frequency (Hz)</t>
  </si>
  <si>
    <t>Post-Perturbation Output (MW)</t>
  </si>
  <si>
    <t>Pre-Perturbation Output (MW)</t>
  </si>
  <si>
    <t>Pre and Post-Perturbation Average Values</t>
  </si>
  <si>
    <t>Raw Input Data</t>
  </si>
  <si>
    <t>Interpolated Values</t>
  </si>
  <si>
    <t>Raw Frequency (Hz)</t>
  </si>
  <si>
    <t>Offset Generator Output (MW)</t>
  </si>
  <si>
    <t>Input Data</t>
  </si>
  <si>
    <t>Raw Generator Output (MW)</t>
  </si>
  <si>
    <t>Offset Frequency (Hz)</t>
  </si>
  <si>
    <t>Offset (s)</t>
  </si>
  <si>
    <t>Offset Timestamp</t>
  </si>
  <si>
    <t>*Offset should not be more than +/-38s</t>
  </si>
  <si>
    <t>OFFSET (s):</t>
  </si>
  <si>
    <t>Proxy</t>
  </si>
  <si>
    <t>Alignment Chart for Historian Data</t>
  </si>
  <si>
    <t>-Users may use this chart to align their frequency and MW data to the t(0) of the event provided by NERC staff.</t>
  </si>
  <si>
    <t>-Chart will not be available for manually entered data.</t>
  </si>
  <si>
    <t>max frequency</t>
  </si>
  <si>
    <t>min frequency</t>
  </si>
  <si>
    <t>max response</t>
  </si>
  <si>
    <t>min response</t>
  </si>
  <si>
    <t>frequency major unit</t>
  </si>
  <si>
    <t>frequency units</t>
  </si>
  <si>
    <t>response major unit</t>
  </si>
  <si>
    <t>Minimum Acceptable Score (PU):</t>
  </si>
  <si>
    <t>Expected Initial PFR (MW)</t>
  </si>
  <si>
    <t>Measured Initial Response (MW)</t>
  </si>
  <si>
    <t>Measured Sustained Response (MW)</t>
  </si>
  <si>
    <t>Expected Sustained PFR (MW)</t>
  </si>
  <si>
    <t>PFR Values</t>
  </si>
  <si>
    <t>Chart Values</t>
  </si>
  <si>
    <r>
      <t xml:space="preserve">-Data should be pulled for </t>
    </r>
    <r>
      <rPr>
        <b/>
        <sz val="11"/>
        <color theme="1"/>
        <rFont val="Calibri"/>
        <family val="2"/>
        <scheme val="minor"/>
      </rPr>
      <t xml:space="preserve">NO LESS THAN 1 </t>
    </r>
    <r>
      <rPr>
        <sz val="11"/>
        <color theme="1"/>
        <rFont val="Calibri"/>
        <family val="2"/>
        <scheme val="minor"/>
      </rPr>
      <t xml:space="preserve">minute before t(0) and </t>
    </r>
    <r>
      <rPr>
        <b/>
        <sz val="11"/>
        <color theme="1"/>
        <rFont val="Calibri"/>
        <family val="2"/>
        <scheme val="minor"/>
      </rPr>
      <t>NO LESS THAN 2</t>
    </r>
    <r>
      <rPr>
        <sz val="11"/>
        <color theme="1"/>
        <rFont val="Calibri"/>
        <family val="2"/>
        <scheme val="minor"/>
      </rPr>
      <t xml:space="preserve"> minutes after t(0).</t>
    </r>
  </si>
  <si>
    <t>Inertia Constant (H):</t>
  </si>
  <si>
    <t>Time Zone of Historian Data:</t>
  </si>
  <si>
    <t>Date (UTC):</t>
  </si>
  <si>
    <t>Time of T(0) (UTC)</t>
  </si>
  <si>
    <t>*Note that all times are in UTC time</t>
  </si>
  <si>
    <t>Post-Perturbation Frequency (T+46)</t>
  </si>
  <si>
    <t>Pre to Post-Event Delta Frequency Actual (T+46)</t>
  </si>
  <si>
    <t>RampMagnitude_initial</t>
  </si>
  <si>
    <t>RampMagnitude_sustained</t>
  </si>
  <si>
    <t>Pre to Post-Perturbation Delta MW Actual</t>
  </si>
  <si>
    <t>MW Output [T(-4)]</t>
  </si>
  <si>
    <t>MW Output [T(-60)]</t>
  </si>
  <si>
    <t>Reason for Performance (optional)</t>
  </si>
  <si>
    <t>Historian</t>
  </si>
  <si>
    <t>Planning Case Bus Number:</t>
  </si>
  <si>
    <t>Balancing Authority:</t>
  </si>
  <si>
    <t>UTC</t>
  </si>
  <si>
    <t>Expected Droop Setting:</t>
  </si>
  <si>
    <t>Expected Deadband Setting:</t>
  </si>
  <si>
    <t>Interconnection:</t>
  </si>
  <si>
    <t>Contributor Name:</t>
  </si>
  <si>
    <t>Contributor Phone Number:</t>
  </si>
  <si>
    <t>Contributor Email:</t>
  </si>
  <si>
    <t>Unit Droop Setting @ Time of Event:</t>
  </si>
  <si>
    <t>Unit Deadband Setting @ Time of Event:</t>
  </si>
  <si>
    <t>Unit Operating Mode @ Time of Event:</t>
  </si>
  <si>
    <t>Maximum Operating Level (Pmax)(HSL) @ Time of Event:</t>
  </si>
  <si>
    <t>Minimum Operating Level (Pmin)(LSL) @ Time of Event:</t>
  </si>
  <si>
    <t>Generator Operator:</t>
  </si>
  <si>
    <t>36 mHz Deadband</t>
  </si>
  <si>
    <t>%</t>
  </si>
  <si>
    <t>comments</t>
  </si>
  <si>
    <t>Offline</t>
  </si>
  <si>
    <t>Western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</si>
</sst>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0.0"/>
    <numFmt numFmtId="166" formatCode="[$-F800]dddd\,\ mmmm\ dd\,\ yyyy"/>
    <numFmt numFmtId="167" formatCode="h:mm:ss;@"/>
    <numFmt numFmtId="168" formatCode="m/d/yyyy\ h:mm:ss"/>
    <numFmt numFmtId="169" formatCode="0.0000"/>
    <numFmt numFmtId="170" formatCode="0.000000"/>
  </numFmts>
  <fonts count="4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7B7B7B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7C08"/>
      <name val="Calibri"/>
      <family val="2"/>
      <scheme val="minor"/>
    </font>
    <font>
      <b/>
      <sz val="20"/>
      <color rgb="FF9C7C0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theme="5" tint="0.59999389629810485"/>
      </patternFill>
    </fill>
    <fill>
      <patternFill patternType="lightUp"/>
    </fill>
    <fill>
      <patternFill patternType="lightUp">
        <bgColor theme="6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DF2A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663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18" fillId="24" borderId="7" applyNumberFormat="0" applyFont="0" applyAlignment="0" applyProtection="0"/>
    <xf numFmtId="0" fontId="4" fillId="24" borderId="7" applyNumberFormat="0" applyFon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3">
    <xf numFmtId="0" fontId="0" fillId="0" borderId="0" xfId="0"/>
    <xf numFmtId="0" fontId="0" fillId="2" borderId="0" xfId="0" applyFont="1" applyFill="1" applyBorder="1" applyAlignment="1" applyProtection="1">
      <alignment horizontal="right"/>
      <protection locked="0"/>
    </xf>
    <xf numFmtId="0" fontId="0" fillId="32" borderId="0" xfId="0" applyFill="1" applyProtection="1"/>
    <xf numFmtId="0" fontId="0" fillId="26" borderId="0" xfId="0" applyFont="1" applyFill="1" applyBorder="1" applyProtection="1"/>
    <xf numFmtId="0" fontId="24" fillId="25" borderId="21" xfId="0" applyFont="1" applyFill="1" applyBorder="1" applyProtection="1"/>
    <xf numFmtId="0" fontId="0" fillId="25" borderId="22" xfId="0" applyFont="1" applyFill="1" applyBorder="1" applyProtection="1"/>
    <xf numFmtId="0" fontId="0" fillId="25" borderId="23" xfId="0" applyFont="1" applyFill="1" applyBorder="1" applyProtection="1"/>
    <xf numFmtId="0" fontId="0" fillId="0" borderId="0" xfId="0" applyFont="1" applyProtection="1"/>
    <xf numFmtId="0" fontId="24" fillId="25" borderId="10" xfId="0" applyFont="1" applyFill="1" applyBorder="1" applyProtection="1"/>
    <xf numFmtId="0" fontId="0" fillId="25" borderId="0" xfId="0" applyFont="1" applyFill="1" applyBorder="1" applyProtection="1"/>
    <xf numFmtId="0" fontId="0" fillId="25" borderId="11" xfId="0" applyFont="1" applyFill="1" applyBorder="1" applyProtection="1"/>
    <xf numFmtId="0" fontId="0" fillId="25" borderId="0" xfId="0" applyFont="1" applyFill="1" applyBorder="1" applyAlignment="1" applyProtection="1">
      <alignment horizontal="right"/>
    </xf>
    <xf numFmtId="0" fontId="0" fillId="25" borderId="0" xfId="0" quotePrefix="1" applyFont="1" applyFill="1" applyBorder="1" applyProtection="1"/>
    <xf numFmtId="0" fontId="0" fillId="25" borderId="10" xfId="0" applyFont="1" applyFill="1" applyBorder="1" applyProtection="1"/>
    <xf numFmtId="0" fontId="25" fillId="25" borderId="0" xfId="1659" applyFont="1" applyFill="1" applyBorder="1" applyAlignment="1" applyProtection="1">
      <alignment horizontal="right"/>
    </xf>
    <xf numFmtId="169" fontId="25" fillId="25" borderId="0" xfId="1659" applyNumberFormat="1" applyFont="1" applyFill="1" applyBorder="1" applyProtection="1"/>
    <xf numFmtId="0" fontId="25" fillId="25" borderId="11" xfId="1659" applyFont="1" applyFill="1" applyBorder="1" applyProtection="1"/>
    <xf numFmtId="0" fontId="25" fillId="25" borderId="0" xfId="1659" applyFont="1" applyFill="1" applyBorder="1" applyProtection="1"/>
    <xf numFmtId="165" fontId="25" fillId="25" borderId="0" xfId="1659" applyNumberFormat="1" applyFont="1" applyFill="1" applyBorder="1" applyProtection="1"/>
    <xf numFmtId="0" fontId="24" fillId="26" borderId="21" xfId="0" applyFont="1" applyFill="1" applyBorder="1" applyProtection="1"/>
    <xf numFmtId="0" fontId="0" fillId="26" borderId="22" xfId="0" applyFont="1" applyFill="1" applyBorder="1" applyProtection="1"/>
    <xf numFmtId="0" fontId="0" fillId="26" borderId="23" xfId="0" applyFont="1" applyFill="1" applyBorder="1" applyProtection="1"/>
    <xf numFmtId="0" fontId="0" fillId="26" borderId="10" xfId="0" applyFont="1" applyFill="1" applyBorder="1" applyProtection="1"/>
    <xf numFmtId="0" fontId="0" fillId="26" borderId="11" xfId="0" applyFont="1" applyFill="1" applyBorder="1" applyProtection="1"/>
    <xf numFmtId="0" fontId="0" fillId="26" borderId="0" xfId="0" applyFont="1" applyFill="1" applyBorder="1" applyAlignment="1" applyProtection="1">
      <alignment horizontal="right"/>
    </xf>
    <xf numFmtId="166" fontId="0" fillId="26" borderId="0" xfId="0" applyNumberFormat="1" applyFont="1" applyFill="1" applyBorder="1" applyAlignment="1" applyProtection="1">
      <alignment horizontal="right"/>
    </xf>
    <xf numFmtId="167" fontId="0" fillId="26" borderId="0" xfId="0" applyNumberFormat="1" applyFont="1" applyFill="1" applyBorder="1" applyAlignment="1" applyProtection="1">
      <alignment horizontal="right"/>
    </xf>
    <xf numFmtId="0" fontId="24" fillId="29" borderId="21" xfId="0" applyFont="1" applyFill="1" applyBorder="1" applyProtection="1"/>
    <xf numFmtId="0" fontId="0" fillId="29" borderId="22" xfId="0" applyFont="1" applyFill="1" applyBorder="1" applyProtection="1"/>
    <xf numFmtId="0" fontId="0" fillId="29" borderId="23" xfId="0" applyFont="1" applyFill="1" applyBorder="1" applyProtection="1"/>
    <xf numFmtId="0" fontId="0" fillId="29" borderId="10" xfId="0" applyFont="1" applyFill="1" applyBorder="1" applyProtection="1"/>
    <xf numFmtId="0" fontId="0" fillId="29" borderId="0" xfId="0" applyFont="1" applyFill="1" applyBorder="1" applyProtection="1"/>
    <xf numFmtId="0" fontId="0" fillId="29" borderId="0" xfId="0" applyFont="1" applyFill="1" applyBorder="1" applyAlignment="1" applyProtection="1">
      <alignment horizontal="right"/>
    </xf>
    <xf numFmtId="0" fontId="0" fillId="29" borderId="11" xfId="0" applyFont="1" applyFill="1" applyBorder="1" applyProtection="1"/>
    <xf numFmtId="0" fontId="0" fillId="0" borderId="0" xfId="0" applyFill="1" applyBorder="1" applyAlignment="1" applyProtection="1">
      <alignment horizontal="right"/>
    </xf>
    <xf numFmtId="2" fontId="0" fillId="0" borderId="0" xfId="0" applyNumberFormat="1" applyProtection="1"/>
    <xf numFmtId="0" fontId="0" fillId="0" borderId="0" xfId="0" applyFont="1" applyFill="1" applyProtection="1"/>
    <xf numFmtId="0" fontId="0" fillId="32" borderId="0" xfId="0" applyFill="1" applyProtection="1">
      <protection locked="0"/>
    </xf>
    <xf numFmtId="0" fontId="0" fillId="0" borderId="0" xfId="0" applyProtection="1"/>
    <xf numFmtId="0" fontId="32" fillId="27" borderId="17" xfId="0" applyFont="1" applyFill="1" applyBorder="1" applyProtection="1"/>
    <xf numFmtId="0" fontId="28" fillId="27" borderId="24" xfId="0" applyFont="1" applyFill="1" applyBorder="1" applyProtection="1"/>
    <xf numFmtId="0" fontId="28" fillId="27" borderId="24" xfId="0" applyFont="1" applyFill="1" applyBorder="1" applyAlignment="1" applyProtection="1">
      <alignment horizontal="right"/>
    </xf>
    <xf numFmtId="2" fontId="28" fillId="27" borderId="24" xfId="0" applyNumberFormat="1" applyFont="1" applyFill="1" applyBorder="1" applyProtection="1"/>
    <xf numFmtId="0" fontId="28" fillId="27" borderId="18" xfId="0" applyFont="1" applyFill="1" applyBorder="1" applyProtection="1"/>
    <xf numFmtId="0" fontId="28" fillId="0" borderId="0" xfId="0" applyFont="1" applyProtection="1"/>
    <xf numFmtId="0" fontId="0" fillId="27" borderId="25" xfId="0" applyFont="1" applyFill="1" applyBorder="1" applyProtection="1"/>
    <xf numFmtId="0" fontId="0" fillId="27" borderId="0" xfId="0" applyFont="1" applyFill="1" applyBorder="1" applyProtection="1"/>
    <xf numFmtId="0" fontId="0" fillId="27" borderId="0" xfId="0" applyFill="1" applyBorder="1" applyAlignment="1" applyProtection="1">
      <alignment horizontal="right"/>
    </xf>
    <xf numFmtId="2" fontId="0" fillId="27" borderId="0" xfId="0" applyNumberFormat="1" applyFill="1" applyBorder="1" applyProtection="1"/>
    <xf numFmtId="0" fontId="0" fillId="27" borderId="26" xfId="0" applyFont="1" applyFill="1" applyBorder="1" applyProtection="1"/>
    <xf numFmtId="0" fontId="0" fillId="28" borderId="17" xfId="0" applyFont="1" applyFill="1" applyBorder="1" applyAlignment="1" applyProtection="1">
      <alignment vertical="center"/>
    </xf>
    <xf numFmtId="0" fontId="0" fillId="28" borderId="24" xfId="0" applyFont="1" applyFill="1" applyBorder="1" applyAlignment="1" applyProtection="1">
      <alignment vertical="center"/>
    </xf>
    <xf numFmtId="0" fontId="0" fillId="28" borderId="24" xfId="0" applyFont="1" applyFill="1" applyBorder="1" applyAlignment="1" applyProtection="1">
      <alignment horizontal="right" vertical="center"/>
    </xf>
    <xf numFmtId="10" fontId="29" fillId="28" borderId="24" xfId="0" applyNumberFormat="1" applyFont="1" applyFill="1" applyBorder="1" applyAlignment="1" applyProtection="1">
      <alignment horizontal="right" vertical="center"/>
    </xf>
    <xf numFmtId="0" fontId="27" fillId="27" borderId="26" xfId="0" applyFont="1" applyFill="1" applyBorder="1" applyProtection="1"/>
    <xf numFmtId="0" fontId="27" fillId="0" borderId="0" xfId="0" applyFont="1" applyProtection="1"/>
    <xf numFmtId="0" fontId="0" fillId="28" borderId="25" xfId="0" applyFont="1" applyFill="1" applyBorder="1" applyAlignment="1" applyProtection="1">
      <alignment vertical="center"/>
    </xf>
    <xf numFmtId="0" fontId="0" fillId="28" borderId="0" xfId="0" applyFont="1" applyFill="1" applyBorder="1" applyAlignment="1" applyProtection="1">
      <alignment vertical="center"/>
    </xf>
    <xf numFmtId="10" fontId="29" fillId="28" borderId="0" xfId="0" applyNumberFormat="1" applyFont="1" applyFill="1" applyBorder="1" applyAlignment="1" applyProtection="1">
      <alignment horizontal="right" vertical="center"/>
    </xf>
    <xf numFmtId="0" fontId="30" fillId="2" borderId="34" xfId="0" applyFont="1" applyFill="1" applyBorder="1" applyAlignment="1" applyProtection="1">
      <alignment vertical="center"/>
    </xf>
    <xf numFmtId="0" fontId="30" fillId="2" borderId="22" xfId="0" applyFont="1" applyFill="1" applyBorder="1" applyAlignment="1" applyProtection="1">
      <alignment vertical="center"/>
    </xf>
    <xf numFmtId="10" fontId="31" fillId="2" borderId="22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Protection="1"/>
    <xf numFmtId="0" fontId="0" fillId="37" borderId="37" xfId="0" applyFont="1" applyFill="1" applyBorder="1" applyAlignment="1" applyProtection="1">
      <alignment horizontal="right" vertical="center"/>
    </xf>
    <xf numFmtId="0" fontId="0" fillId="37" borderId="36" xfId="0" applyFont="1" applyFill="1" applyBorder="1" applyAlignment="1" applyProtection="1">
      <alignment horizontal="right" vertical="center"/>
    </xf>
    <xf numFmtId="0" fontId="29" fillId="37" borderId="36" xfId="0" applyFont="1" applyFill="1" applyBorder="1" applyAlignment="1" applyProtection="1">
      <alignment horizontal="right" vertical="center"/>
    </xf>
    <xf numFmtId="9" fontId="29" fillId="37" borderId="38" xfId="1661" applyNumberFormat="1" applyFont="1" applyFill="1" applyBorder="1" applyAlignment="1" applyProtection="1">
      <alignment horizontal="center" vertical="center"/>
    </xf>
    <xf numFmtId="0" fontId="35" fillId="0" borderId="0" xfId="0" applyFont="1" applyProtection="1"/>
    <xf numFmtId="0" fontId="0" fillId="27" borderId="19" xfId="0" applyFont="1" applyFill="1" applyBorder="1" applyProtection="1"/>
    <xf numFmtId="0" fontId="0" fillId="27" borderId="27" xfId="0" applyFont="1" applyFill="1" applyBorder="1" applyProtection="1"/>
    <xf numFmtId="0" fontId="0" fillId="27" borderId="20" xfId="0" applyFont="1" applyFill="1" applyBorder="1" applyProtection="1"/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6" fontId="0" fillId="0" borderId="16" xfId="0" applyNumberFormat="1" applyFill="1" applyBorder="1" applyProtection="1"/>
    <xf numFmtId="0" fontId="0" fillId="0" borderId="0" xfId="0" applyAlignment="1" applyProtection="1">
      <alignment horizontal="right"/>
    </xf>
    <xf numFmtId="0" fontId="29" fillId="0" borderId="1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167" fontId="0" fillId="0" borderId="0" xfId="0" applyNumberFormat="1" applyFill="1" applyBorder="1" applyProtection="1"/>
    <xf numFmtId="2" fontId="0" fillId="0" borderId="0" xfId="0" applyNumberFormat="1" applyFill="1" applyBorder="1" applyAlignment="1" applyProtection="1">
      <alignment horizontal="right"/>
    </xf>
    <xf numFmtId="0" fontId="25" fillId="0" borderId="0" xfId="0" applyFont="1" applyProtection="1"/>
    <xf numFmtId="0" fontId="0" fillId="0" borderId="10" xfId="0" applyFill="1" applyBorder="1" applyProtection="1"/>
    <xf numFmtId="0" fontId="0" fillId="0" borderId="0" xfId="0" applyFill="1" applyProtection="1"/>
    <xf numFmtId="2" fontId="0" fillId="0" borderId="0" xfId="0" applyNumberFormat="1" applyFill="1" applyProtection="1"/>
    <xf numFmtId="0" fontId="0" fillId="32" borderId="0" xfId="0" applyFill="1" applyBorder="1" applyAlignment="1" applyProtection="1">
      <alignment horizontal="right"/>
    </xf>
    <xf numFmtId="0" fontId="0" fillId="34" borderId="0" xfId="0" applyFill="1" applyBorder="1" applyAlignment="1" applyProtection="1">
      <alignment horizontal="right"/>
    </xf>
    <xf numFmtId="164" fontId="0" fillId="34" borderId="0" xfId="0" applyNumberFormat="1" applyFill="1" applyBorder="1" applyAlignment="1" applyProtection="1">
      <alignment horizontal="right"/>
    </xf>
    <xf numFmtId="0" fontId="0" fillId="34" borderId="0" xfId="0" applyFill="1" applyAlignment="1" applyProtection="1">
      <alignment horizontal="right"/>
    </xf>
    <xf numFmtId="0" fontId="0" fillId="32" borderId="0" xfId="0" applyFill="1" applyAlignment="1" applyProtection="1">
      <alignment horizontal="right"/>
    </xf>
    <xf numFmtId="0" fontId="0" fillId="34" borderId="0" xfId="0" applyFill="1" applyProtection="1"/>
    <xf numFmtId="10" fontId="0" fillId="34" borderId="0" xfId="0" applyNumberFormat="1" applyFill="1" applyBorder="1" applyProtection="1"/>
    <xf numFmtId="2" fontId="0" fillId="34" borderId="0" xfId="0" applyNumberFormat="1" applyFill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164" fontId="2" fillId="0" borderId="0" xfId="1660" applyNumberFormat="1" applyProtection="1"/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28" borderId="24" xfId="0" applyFill="1" applyBorder="1" applyProtection="1"/>
    <xf numFmtId="0" fontId="0" fillId="28" borderId="0" xfId="0" applyFill="1" applyBorder="1" applyProtection="1"/>
    <xf numFmtId="0" fontId="0" fillId="28" borderId="27" xfId="0" applyFill="1" applyBorder="1" applyProtection="1"/>
    <xf numFmtId="168" fontId="0" fillId="32" borderId="0" xfId="0" applyNumberFormat="1" applyFill="1" applyAlignment="1" applyProtection="1">
      <alignment horizontal="center"/>
      <protection locked="0"/>
    </xf>
    <xf numFmtId="164" fontId="0" fillId="32" borderId="0" xfId="0" applyNumberFormat="1" applyFill="1" applyBorder="1" applyAlignment="1" applyProtection="1">
      <alignment horizontal="right"/>
    </xf>
    <xf numFmtId="2" fontId="0" fillId="32" borderId="0" xfId="0" applyNumberFormat="1" applyFill="1" applyBorder="1" applyProtection="1"/>
    <xf numFmtId="10" fontId="0" fillId="32" borderId="0" xfId="0" applyNumberFormat="1" applyFill="1" applyBorder="1" applyProtection="1"/>
    <xf numFmtId="2" fontId="0" fillId="0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right"/>
    </xf>
    <xf numFmtId="164" fontId="0" fillId="0" borderId="0" xfId="0" applyNumberFormat="1" applyFill="1" applyBorder="1" applyProtection="1"/>
    <xf numFmtId="170" fontId="0" fillId="32" borderId="0" xfId="0" applyNumberFormat="1" applyFill="1" applyAlignment="1" applyProtection="1">
      <alignment horizontal="right"/>
      <protection locked="0"/>
    </xf>
    <xf numFmtId="170" fontId="0" fillId="32" borderId="0" xfId="0" applyNumberFormat="1" applyFill="1" applyAlignment="1" applyProtection="1">
      <alignment horizontal="center"/>
      <protection locked="0"/>
    </xf>
    <xf numFmtId="0" fontId="0" fillId="38" borderId="12" xfId="0" applyFont="1" applyFill="1" applyBorder="1" applyProtection="1"/>
    <xf numFmtId="0" fontId="0" fillId="38" borderId="13" xfId="0" applyFont="1" applyFill="1" applyBorder="1" applyProtection="1"/>
    <xf numFmtId="0" fontId="0" fillId="38" borderId="14" xfId="0" applyFont="1" applyFill="1" applyBorder="1" applyProtection="1"/>
    <xf numFmtId="0" fontId="28" fillId="27" borderId="0" xfId="0" applyFont="1" applyFill="1" applyBorder="1" applyProtection="1"/>
    <xf numFmtId="0" fontId="28" fillId="27" borderId="0" xfId="0" applyFont="1" applyFill="1" applyBorder="1" applyAlignment="1" applyProtection="1">
      <alignment horizontal="right"/>
    </xf>
    <xf numFmtId="2" fontId="28" fillId="27" borderId="0" xfId="0" applyNumberFormat="1" applyFont="1" applyFill="1" applyBorder="1" applyProtection="1"/>
    <xf numFmtId="0" fontId="32" fillId="39" borderId="25" xfId="0" applyFont="1" applyFill="1" applyBorder="1" applyProtection="1"/>
    <xf numFmtId="0" fontId="28" fillId="39" borderId="26" xfId="0" applyFont="1" applyFill="1" applyBorder="1" applyProtection="1"/>
    <xf numFmtId="0" fontId="0" fillId="39" borderId="25" xfId="0" applyFill="1" applyBorder="1" applyProtection="1"/>
    <xf numFmtId="0" fontId="0" fillId="39" borderId="26" xfId="0" applyFill="1" applyBorder="1" applyProtection="1"/>
    <xf numFmtId="0" fontId="0" fillId="39" borderId="19" xfId="0" applyFill="1" applyBorder="1" applyProtection="1"/>
    <xf numFmtId="0" fontId="0" fillId="39" borderId="27" xfId="0" applyFill="1" applyBorder="1" applyProtection="1"/>
    <xf numFmtId="0" fontId="0" fillId="39" borderId="20" xfId="0" applyFill="1" applyBorder="1" applyProtection="1"/>
    <xf numFmtId="0" fontId="32" fillId="27" borderId="25" xfId="0" applyFont="1" applyFill="1" applyBorder="1" applyProtection="1"/>
    <xf numFmtId="0" fontId="28" fillId="27" borderId="26" xfId="0" applyFont="1" applyFill="1" applyBorder="1" applyProtection="1"/>
    <xf numFmtId="0" fontId="24" fillId="35" borderId="21" xfId="0" applyFont="1" applyFill="1" applyBorder="1" applyProtection="1"/>
    <xf numFmtId="0" fontId="0" fillId="35" borderId="22" xfId="0" applyFont="1" applyFill="1" applyBorder="1" applyProtection="1"/>
    <xf numFmtId="0" fontId="0" fillId="35" borderId="23" xfId="0" applyFont="1" applyFill="1" applyBorder="1" applyProtection="1"/>
    <xf numFmtId="0" fontId="0" fillId="35" borderId="10" xfId="0" applyFont="1" applyFill="1" applyBorder="1" applyProtection="1"/>
    <xf numFmtId="0" fontId="0" fillId="35" borderId="0" xfId="0" applyFont="1" applyFill="1" applyBorder="1" applyProtection="1"/>
    <xf numFmtId="0" fontId="0" fillId="35" borderId="11" xfId="0" applyFont="1" applyFill="1" applyBorder="1" applyProtection="1"/>
    <xf numFmtId="0" fontId="0" fillId="35" borderId="0" xfId="0" applyFill="1" applyBorder="1" applyAlignment="1" applyProtection="1">
      <alignment horizontal="right"/>
    </xf>
    <xf numFmtId="2" fontId="0" fillId="35" borderId="0" xfId="0" applyNumberFormat="1" applyFill="1" applyBorder="1" applyAlignment="1" applyProtection="1">
      <alignment horizontal="right"/>
    </xf>
    <xf numFmtId="0" fontId="0" fillId="35" borderId="12" xfId="0" applyFont="1" applyFill="1" applyBorder="1" applyProtection="1"/>
    <xf numFmtId="0" fontId="0" fillId="35" borderId="13" xfId="0" applyFont="1" applyFill="1" applyBorder="1" applyProtection="1"/>
    <xf numFmtId="0" fontId="0" fillId="35" borderId="13" xfId="0" applyFill="1" applyBorder="1" applyAlignment="1" applyProtection="1">
      <alignment horizontal="right"/>
    </xf>
    <xf numFmtId="2" fontId="0" fillId="35" borderId="13" xfId="0" applyNumberFormat="1" applyFill="1" applyBorder="1" applyAlignment="1" applyProtection="1">
      <alignment horizontal="right"/>
    </xf>
    <xf numFmtId="0" fontId="0" fillId="35" borderId="14" xfId="0" applyFont="1" applyFill="1" applyBorder="1" applyProtection="1"/>
    <xf numFmtId="0" fontId="0" fillId="33" borderId="0" xfId="0" applyFill="1" applyProtection="1"/>
    <xf numFmtId="2" fontId="0" fillId="33" borderId="0" xfId="0" applyNumberFormat="1" applyFill="1" applyProtection="1"/>
    <xf numFmtId="0" fontId="0" fillId="33" borderId="0" xfId="0" applyFill="1" applyBorder="1" applyAlignment="1" applyProtection="1">
      <alignment horizontal="right"/>
    </xf>
    <xf numFmtId="2" fontId="0" fillId="33" borderId="0" xfId="0" applyNumberFormat="1" applyFill="1" applyBorder="1" applyAlignment="1" applyProtection="1">
      <alignment horizontal="right"/>
    </xf>
    <xf numFmtId="2" fontId="0" fillId="34" borderId="0" xfId="0" applyNumberFormat="1" applyFill="1" applyBorder="1" applyAlignment="1" applyProtection="1">
      <alignment horizontal="right"/>
    </xf>
    <xf numFmtId="2" fontId="0" fillId="34" borderId="0" xfId="0" applyNumberFormat="1" applyFill="1" applyAlignment="1" applyProtection="1">
      <alignment horizontal="right"/>
    </xf>
    <xf numFmtId="10" fontId="0" fillId="34" borderId="0" xfId="0" applyNumberFormat="1" applyFill="1" applyBorder="1" applyAlignment="1" applyProtection="1">
      <alignment horizontal="right"/>
    </xf>
    <xf numFmtId="0" fontId="0" fillId="40" borderId="10" xfId="0" applyFill="1" applyBorder="1" applyProtection="1"/>
    <xf numFmtId="0" fontId="0" fillId="40" borderId="0" xfId="0" applyFill="1" applyBorder="1" applyProtection="1"/>
    <xf numFmtId="0" fontId="0" fillId="40" borderId="0" xfId="0" applyFill="1" applyBorder="1" applyAlignment="1" applyProtection="1">
      <alignment horizontal="right"/>
    </xf>
    <xf numFmtId="0" fontId="0" fillId="32" borderId="0" xfId="0" applyFill="1" applyBorder="1" applyAlignment="1" applyProtection="1">
      <alignment horizontal="center" vertical="center"/>
    </xf>
    <xf numFmtId="0" fontId="0" fillId="32" borderId="0" xfId="0" applyFill="1" applyAlignment="1" applyProtection="1">
      <alignment horizontal="center" vertical="center"/>
    </xf>
    <xf numFmtId="167" fontId="0" fillId="40" borderId="0" xfId="0" applyNumberFormat="1" applyFill="1" applyBorder="1" applyProtection="1"/>
    <xf numFmtId="0" fontId="0" fillId="40" borderId="0" xfId="0" applyFill="1" applyProtection="1"/>
    <xf numFmtId="0" fontId="0" fillId="32" borderId="10" xfId="0" applyFill="1" applyBorder="1" applyProtection="1"/>
    <xf numFmtId="0" fontId="0" fillId="32" borderId="0" xfId="0" applyFill="1" applyBorder="1" applyProtection="1"/>
    <xf numFmtId="164" fontId="0" fillId="32" borderId="0" xfId="0" applyNumberFormat="1" applyFill="1" applyBorder="1" applyProtection="1"/>
    <xf numFmtId="2" fontId="0" fillId="32" borderId="0" xfId="0" applyNumberFormat="1" applyFill="1" applyAlignment="1" applyProtection="1">
      <alignment horizontal="right" indent="1"/>
    </xf>
    <xf numFmtId="0" fontId="0" fillId="32" borderId="0" xfId="0" applyFill="1" applyAlignment="1" applyProtection="1">
      <alignment horizontal="right" indent="1"/>
    </xf>
    <xf numFmtId="2" fontId="0" fillId="32" borderId="0" xfId="0" applyNumberFormat="1" applyFill="1" applyProtection="1"/>
    <xf numFmtId="164" fontId="0" fillId="32" borderId="0" xfId="0" applyNumberFormat="1" applyFill="1" applyAlignment="1" applyProtection="1">
      <alignment horizontal="right"/>
    </xf>
    <xf numFmtId="0" fontId="0" fillId="32" borderId="0" xfId="0" applyFill="1" applyAlignment="1" applyProtection="1">
      <alignment horizontal="center"/>
    </xf>
    <xf numFmtId="0" fontId="0" fillId="30" borderId="21" xfId="0" applyFont="1" applyFill="1" applyBorder="1" applyProtection="1"/>
    <xf numFmtId="0" fontId="0" fillId="31" borderId="22" xfId="0" applyFont="1" applyFill="1" applyBorder="1" applyProtection="1"/>
    <xf numFmtId="0" fontId="26" fillId="31" borderId="22" xfId="0" applyFont="1" applyFill="1" applyBorder="1" applyAlignment="1" applyProtection="1">
      <alignment vertical="center" wrapText="1"/>
    </xf>
    <xf numFmtId="0" fontId="29" fillId="31" borderId="21" xfId="0" applyFont="1" applyFill="1" applyBorder="1" applyAlignment="1" applyProtection="1">
      <alignment horizontal="left"/>
    </xf>
    <xf numFmtId="0" fontId="0" fillId="31" borderId="22" xfId="0" applyFont="1" applyFill="1" applyBorder="1" applyAlignment="1" applyProtection="1">
      <alignment horizontal="center"/>
    </xf>
    <xf numFmtId="164" fontId="0" fillId="31" borderId="22" xfId="0" applyNumberFormat="1" applyFont="1" applyFill="1" applyBorder="1" applyAlignment="1" applyProtection="1">
      <alignment horizontal="center"/>
    </xf>
    <xf numFmtId="0" fontId="0" fillId="31" borderId="23" xfId="0" applyFont="1" applyFill="1" applyBorder="1" applyAlignment="1" applyProtection="1">
      <alignment horizontal="center"/>
    </xf>
    <xf numFmtId="0" fontId="0" fillId="2" borderId="10" xfId="0" applyFont="1" applyFill="1" applyBorder="1" applyProtection="1"/>
    <xf numFmtId="0" fontId="0" fillId="31" borderId="0" xfId="0" applyFont="1" applyFill="1" applyBorder="1" applyProtection="1"/>
    <xf numFmtId="0" fontId="26" fillId="31" borderId="0" xfId="0" applyFont="1" applyFill="1" applyBorder="1" applyAlignment="1" applyProtection="1">
      <alignment vertical="center" wrapText="1"/>
    </xf>
    <xf numFmtId="0" fontId="0" fillId="31" borderId="10" xfId="0" applyFont="1" applyFill="1" applyBorder="1" applyAlignment="1" applyProtection="1">
      <alignment horizontal="center"/>
    </xf>
    <xf numFmtId="0" fontId="0" fillId="31" borderId="0" xfId="0" applyFont="1" applyFill="1" applyBorder="1" applyAlignment="1" applyProtection="1">
      <alignment horizontal="center"/>
    </xf>
    <xf numFmtId="2" fontId="0" fillId="31" borderId="0" xfId="0" applyNumberFormat="1" applyFont="1" applyFill="1" applyBorder="1" applyAlignment="1" applyProtection="1">
      <alignment horizontal="center"/>
    </xf>
    <xf numFmtId="0" fontId="0" fillId="31" borderId="11" xfId="0" applyFont="1" applyFill="1" applyBorder="1" applyAlignment="1" applyProtection="1">
      <alignment horizontal="center"/>
    </xf>
    <xf numFmtId="0" fontId="0" fillId="40" borderId="10" xfId="0" applyFont="1" applyFill="1" applyBorder="1" applyProtection="1"/>
    <xf numFmtId="0" fontId="26" fillId="31" borderId="21" xfId="0" applyFont="1" applyFill="1" applyBorder="1" applyAlignment="1" applyProtection="1">
      <alignment vertical="center" wrapText="1"/>
    </xf>
    <xf numFmtId="0" fontId="29" fillId="31" borderId="10" xfId="0" applyFont="1" applyFill="1" applyBorder="1" applyAlignment="1" applyProtection="1">
      <alignment horizontal="left"/>
    </xf>
    <xf numFmtId="0" fontId="26" fillId="31" borderId="10" xfId="0" applyFont="1" applyFill="1" applyBorder="1" applyAlignment="1" applyProtection="1">
      <alignment vertical="center" wrapText="1"/>
    </xf>
    <xf numFmtId="0" fontId="25" fillId="32" borderId="10" xfId="1660" applyFont="1" applyFill="1" applyBorder="1" applyAlignment="1" applyProtection="1">
      <alignment horizontal="center"/>
    </xf>
    <xf numFmtId="167" fontId="25" fillId="32" borderId="0" xfId="1660" applyNumberFormat="1" applyFont="1" applyFill="1" applyBorder="1" applyProtection="1"/>
    <xf numFmtId="164" fontId="0" fillId="31" borderId="0" xfId="0" applyNumberFormat="1" applyFont="1" applyFill="1" applyBorder="1" applyAlignment="1" applyProtection="1">
      <alignment horizontal="center"/>
    </xf>
    <xf numFmtId="164" fontId="0" fillId="31" borderId="11" xfId="0" applyNumberFormat="1" applyFont="1" applyFill="1" applyBorder="1" applyAlignment="1" applyProtection="1">
      <alignment horizontal="center"/>
    </xf>
    <xf numFmtId="164" fontId="0" fillId="32" borderId="0" xfId="0" applyNumberFormat="1" applyFont="1" applyFill="1" applyBorder="1" applyAlignment="1" applyProtection="1">
      <alignment horizontal="center"/>
    </xf>
    <xf numFmtId="164" fontId="0" fillId="32" borderId="28" xfId="0" applyNumberFormat="1" applyFont="1" applyFill="1" applyBorder="1" applyAlignment="1" applyProtection="1">
      <alignment horizontal="center"/>
    </xf>
    <xf numFmtId="0" fontId="0" fillId="31" borderId="21" xfId="0" applyFill="1" applyBorder="1" applyAlignment="1" applyProtection="1">
      <alignment horizontal="center" vertical="center"/>
    </xf>
    <xf numFmtId="0" fontId="0" fillId="31" borderId="22" xfId="0" applyFill="1" applyBorder="1" applyAlignment="1" applyProtection="1">
      <alignment horizontal="center" vertical="center"/>
    </xf>
    <xf numFmtId="0" fontId="0" fillId="31" borderId="0" xfId="0" applyFill="1" applyBorder="1" applyAlignment="1" applyProtection="1">
      <alignment horizontal="center" vertical="center"/>
    </xf>
    <xf numFmtId="0" fontId="0" fillId="31" borderId="11" xfId="0" applyFill="1" applyBorder="1" applyAlignment="1" applyProtection="1">
      <alignment horizontal="center" vertical="center"/>
    </xf>
    <xf numFmtId="164" fontId="25" fillId="32" borderId="0" xfId="1660" applyNumberFormat="1" applyFont="1" applyFill="1" applyBorder="1" applyAlignment="1" applyProtection="1">
      <alignment horizontal="center"/>
    </xf>
    <xf numFmtId="0" fontId="0" fillId="31" borderId="10" xfId="0" applyFill="1" applyBorder="1" applyAlignment="1" applyProtection="1">
      <alignment horizontal="center" vertical="center"/>
    </xf>
    <xf numFmtId="164" fontId="0" fillId="31" borderId="10" xfId="0" applyNumberFormat="1" applyFont="1" applyFill="1" applyBorder="1" applyAlignment="1" applyProtection="1">
      <alignment horizontal="center" vertical="center"/>
    </xf>
    <xf numFmtId="164" fontId="0" fillId="31" borderId="0" xfId="0" applyNumberFormat="1" applyFont="1" applyFill="1" applyBorder="1" applyAlignment="1" applyProtection="1">
      <alignment horizontal="center" vertical="center"/>
    </xf>
    <xf numFmtId="164" fontId="0" fillId="31" borderId="11" xfId="0" applyNumberFormat="1" applyFont="1" applyFill="1" applyBorder="1" applyAlignment="1" applyProtection="1">
      <alignment horizontal="center" vertical="center"/>
    </xf>
    <xf numFmtId="0" fontId="25" fillId="30" borderId="10" xfId="1660" applyFont="1" applyFill="1" applyBorder="1" applyAlignment="1" applyProtection="1">
      <alignment horizontal="center"/>
    </xf>
    <xf numFmtId="167" fontId="25" fillId="30" borderId="0" xfId="1660" applyNumberFormat="1" applyFont="1" applyFill="1" applyBorder="1" applyProtection="1"/>
    <xf numFmtId="164" fontId="0" fillId="30" borderId="0" xfId="0" applyNumberFormat="1" applyFont="1" applyFill="1" applyBorder="1" applyAlignment="1" applyProtection="1">
      <alignment horizontal="center"/>
    </xf>
    <xf numFmtId="164" fontId="0" fillId="30" borderId="11" xfId="0" applyNumberFormat="1" applyFont="1" applyFill="1" applyBorder="1" applyAlignment="1" applyProtection="1">
      <alignment horizontal="center"/>
    </xf>
    <xf numFmtId="164" fontId="0" fillId="30" borderId="28" xfId="0" applyNumberFormat="1" applyFont="1" applyFill="1" applyBorder="1" applyAlignment="1" applyProtection="1">
      <alignment horizontal="center"/>
    </xf>
    <xf numFmtId="164" fontId="0" fillId="30" borderId="10" xfId="0" applyNumberFormat="1" applyFont="1" applyFill="1" applyBorder="1" applyAlignment="1" applyProtection="1">
      <alignment horizontal="center" vertical="center"/>
    </xf>
    <xf numFmtId="164" fontId="0" fillId="30" borderId="0" xfId="0" applyNumberFormat="1" applyFont="1" applyFill="1" applyBorder="1" applyAlignment="1" applyProtection="1">
      <alignment horizontal="center" vertical="center"/>
    </xf>
    <xf numFmtId="164" fontId="0" fillId="30" borderId="11" xfId="0" applyNumberFormat="1" applyFont="1" applyFill="1" applyBorder="1" applyAlignment="1" applyProtection="1">
      <alignment horizontal="center" vertical="center"/>
    </xf>
    <xf numFmtId="164" fontId="0" fillId="32" borderId="10" xfId="0" applyNumberFormat="1" applyFont="1" applyFill="1" applyBorder="1" applyAlignment="1" applyProtection="1">
      <alignment horizontal="center" vertical="center"/>
    </xf>
    <xf numFmtId="164" fontId="0" fillId="32" borderId="0" xfId="0" applyNumberFormat="1" applyFont="1" applyFill="1" applyBorder="1" applyAlignment="1" applyProtection="1">
      <alignment horizontal="center" vertical="center"/>
    </xf>
    <xf numFmtId="164" fontId="0" fillId="32" borderId="11" xfId="0" applyNumberFormat="1" applyFont="1" applyFill="1" applyBorder="1" applyAlignment="1" applyProtection="1">
      <alignment horizontal="center" vertical="center"/>
    </xf>
    <xf numFmtId="164" fontId="0" fillId="32" borderId="11" xfId="0" applyNumberFormat="1" applyFont="1" applyFill="1" applyBorder="1" applyAlignment="1" applyProtection="1">
      <alignment horizontal="center"/>
    </xf>
    <xf numFmtId="0" fontId="25" fillId="2" borderId="10" xfId="1660" applyFont="1" applyFill="1" applyBorder="1" applyAlignment="1" applyProtection="1">
      <alignment horizontal="center"/>
    </xf>
    <xf numFmtId="167" fontId="25" fillId="2" borderId="0" xfId="1660" applyNumberFormat="1" applyFont="1" applyFill="1" applyBorder="1" applyProtection="1"/>
    <xf numFmtId="164" fontId="0" fillId="2" borderId="0" xfId="0" applyNumberFormat="1" applyFont="1" applyFill="1" applyBorder="1" applyAlignment="1" applyProtection="1">
      <alignment horizontal="center"/>
    </xf>
    <xf numFmtId="164" fontId="0" fillId="2" borderId="11" xfId="0" applyNumberFormat="1" applyFont="1" applyFill="1" applyBorder="1" applyAlignment="1" applyProtection="1">
      <alignment horizontal="center"/>
    </xf>
    <xf numFmtId="164" fontId="0" fillId="2" borderId="28" xfId="0" applyNumberFormat="1" applyFont="1" applyFill="1" applyBorder="1" applyAlignment="1" applyProtection="1">
      <alignment horizontal="center"/>
    </xf>
    <xf numFmtId="164" fontId="0" fillId="2" borderId="10" xfId="0" applyNumberFormat="1" applyFont="1" applyFill="1" applyBorder="1" applyAlignment="1" applyProtection="1">
      <alignment horizontal="center" vertical="center"/>
    </xf>
    <xf numFmtId="164" fontId="0" fillId="2" borderId="0" xfId="0" applyNumberFormat="1" applyFont="1" applyFill="1" applyBorder="1" applyAlignment="1" applyProtection="1">
      <alignment horizontal="center" vertical="center"/>
    </xf>
    <xf numFmtId="164" fontId="0" fillId="2" borderId="11" xfId="0" applyNumberFormat="1" applyFont="1" applyFill="1" applyBorder="1" applyAlignment="1" applyProtection="1">
      <alignment horizontal="center" vertical="center"/>
    </xf>
    <xf numFmtId="0" fontId="25" fillId="36" borderId="10" xfId="1660" applyFont="1" applyFill="1" applyBorder="1" applyAlignment="1" applyProtection="1">
      <alignment horizontal="center"/>
    </xf>
    <xf numFmtId="167" fontId="25" fillId="36" borderId="0" xfId="1660" applyNumberFormat="1" applyFont="1" applyFill="1" applyBorder="1" applyProtection="1"/>
    <xf numFmtId="164" fontId="0" fillId="36" borderId="0" xfId="0" applyNumberFormat="1" applyFont="1" applyFill="1" applyBorder="1" applyAlignment="1" applyProtection="1">
      <alignment horizontal="center"/>
    </xf>
    <xf numFmtId="164" fontId="0" fillId="36" borderId="11" xfId="0" applyNumberFormat="1" applyFont="1" applyFill="1" applyBorder="1" applyAlignment="1" applyProtection="1">
      <alignment horizontal="center"/>
    </xf>
    <xf numFmtId="164" fontId="0" fillId="36" borderId="28" xfId="0" applyNumberFormat="1" applyFont="1" applyFill="1" applyBorder="1" applyAlignment="1" applyProtection="1">
      <alignment horizontal="center"/>
    </xf>
    <xf numFmtId="164" fontId="0" fillId="36" borderId="10" xfId="0" applyNumberFormat="1" applyFont="1" applyFill="1" applyBorder="1" applyAlignment="1" applyProtection="1">
      <alignment horizontal="center" vertical="center"/>
    </xf>
    <xf numFmtId="164" fontId="0" fillId="36" borderId="0" xfId="0" applyNumberFormat="1" applyFont="1" applyFill="1" applyBorder="1" applyAlignment="1" applyProtection="1">
      <alignment horizontal="center" vertical="center"/>
    </xf>
    <xf numFmtId="164" fontId="0" fillId="36" borderId="11" xfId="0" applyNumberFormat="1" applyFont="1" applyFill="1" applyBorder="1" applyAlignment="1" applyProtection="1">
      <alignment horizontal="center" vertical="center"/>
    </xf>
    <xf numFmtId="0" fontId="25" fillId="32" borderId="12" xfId="1660" applyFont="1" applyFill="1" applyBorder="1" applyAlignment="1" applyProtection="1">
      <alignment horizontal="center"/>
    </xf>
    <xf numFmtId="167" fontId="25" fillId="32" borderId="13" xfId="1660" applyNumberFormat="1" applyFont="1" applyFill="1" applyBorder="1" applyProtection="1"/>
    <xf numFmtId="164" fontId="0" fillId="31" borderId="13" xfId="0" applyNumberFormat="1" applyFont="1" applyFill="1" applyBorder="1" applyAlignment="1" applyProtection="1">
      <alignment horizontal="center"/>
    </xf>
    <xf numFmtId="164" fontId="0" fillId="31" borderId="14" xfId="0" applyNumberFormat="1" applyFont="1" applyFill="1" applyBorder="1" applyAlignment="1" applyProtection="1">
      <alignment horizontal="center"/>
    </xf>
    <xf numFmtId="164" fontId="0" fillId="32" borderId="13" xfId="0" applyNumberFormat="1" applyFont="1" applyFill="1" applyBorder="1" applyAlignment="1" applyProtection="1">
      <alignment horizontal="center"/>
    </xf>
    <xf numFmtId="164" fontId="0" fillId="32" borderId="29" xfId="0" applyNumberFormat="1" applyFont="1" applyFill="1" applyBorder="1" applyAlignment="1" applyProtection="1">
      <alignment horizontal="center"/>
    </xf>
    <xf numFmtId="164" fontId="0" fillId="31" borderId="12" xfId="0" applyNumberFormat="1" applyFont="1" applyFill="1" applyBorder="1" applyAlignment="1" applyProtection="1">
      <alignment horizontal="center" vertical="center"/>
    </xf>
    <xf numFmtId="164" fontId="0" fillId="31" borderId="13" xfId="0" applyNumberFormat="1" applyFont="1" applyFill="1" applyBorder="1" applyAlignment="1" applyProtection="1">
      <alignment horizontal="center" vertical="center"/>
    </xf>
    <xf numFmtId="164" fontId="0" fillId="31" borderId="14" xfId="0" applyNumberFormat="1" applyFont="1" applyFill="1" applyBorder="1" applyAlignment="1" applyProtection="1">
      <alignment horizontal="center" vertical="center"/>
    </xf>
    <xf numFmtId="164" fontId="25" fillId="32" borderId="13" xfId="1660" applyNumberFormat="1" applyFont="1" applyFill="1" applyBorder="1" applyAlignment="1" applyProtection="1">
      <alignment horizontal="center"/>
    </xf>
    <xf numFmtId="167" fontId="25" fillId="32" borderId="21" xfId="1660" applyNumberFormat="1" applyFont="1" applyFill="1" applyBorder="1" applyAlignment="1" applyProtection="1">
      <alignment horizontal="center" vertical="center"/>
    </xf>
    <xf numFmtId="164" fontId="0" fillId="31" borderId="22" xfId="0" applyNumberFormat="1" applyFont="1" applyFill="1" applyBorder="1" applyAlignment="1" applyProtection="1">
      <alignment horizontal="center" vertical="center"/>
    </xf>
    <xf numFmtId="164" fontId="0" fillId="31" borderId="23" xfId="0" applyNumberFormat="1" applyFont="1" applyFill="1" applyBorder="1" applyAlignment="1" applyProtection="1">
      <alignment horizontal="center" vertical="center"/>
    </xf>
    <xf numFmtId="167" fontId="25" fillId="32" borderId="10" xfId="1660" applyNumberFormat="1" applyFont="1" applyFill="1" applyBorder="1" applyAlignment="1" applyProtection="1">
      <alignment horizontal="center" vertical="center"/>
    </xf>
    <xf numFmtId="167" fontId="25" fillId="30" borderId="10" xfId="1660" applyNumberFormat="1" applyFont="1" applyFill="1" applyBorder="1" applyAlignment="1" applyProtection="1">
      <alignment horizontal="center" vertical="center"/>
    </xf>
    <xf numFmtId="167" fontId="25" fillId="2" borderId="10" xfId="1660" applyNumberFormat="1" applyFont="1" applyFill="1" applyBorder="1" applyAlignment="1" applyProtection="1">
      <alignment horizontal="center" vertical="center"/>
    </xf>
    <xf numFmtId="167" fontId="25" fillId="36" borderId="10" xfId="1660" applyNumberFormat="1" applyFont="1" applyFill="1" applyBorder="1" applyAlignment="1" applyProtection="1">
      <alignment horizontal="center" vertical="center"/>
    </xf>
    <xf numFmtId="167" fontId="25" fillId="32" borderId="12" xfId="1660" applyNumberFormat="1" applyFont="1" applyFill="1" applyBorder="1" applyAlignment="1" applyProtection="1">
      <alignment horizontal="center" vertical="center"/>
    </xf>
    <xf numFmtId="0" fontId="0" fillId="28" borderId="17" xfId="0" applyFill="1" applyBorder="1" applyAlignment="1" applyProtection="1">
      <alignment horizontal="left"/>
    </xf>
    <xf numFmtId="170" fontId="0" fillId="28" borderId="24" xfId="0" applyNumberFormat="1" applyFill="1" applyBorder="1" applyAlignment="1" applyProtection="1">
      <alignment horizontal="right"/>
    </xf>
    <xf numFmtId="170" fontId="0" fillId="28" borderId="24" xfId="0" applyNumberFormat="1" applyFill="1" applyBorder="1" applyAlignment="1" applyProtection="1">
      <alignment horizontal="left"/>
    </xf>
    <xf numFmtId="0" fontId="0" fillId="28" borderId="17" xfId="0" applyFill="1" applyBorder="1" applyProtection="1"/>
    <xf numFmtId="168" fontId="0" fillId="28" borderId="18" xfId="0" applyNumberFormat="1" applyFill="1" applyBorder="1" applyProtection="1"/>
    <xf numFmtId="0" fontId="0" fillId="28" borderId="25" xfId="0" applyFill="1" applyBorder="1" applyAlignment="1" applyProtection="1">
      <alignment horizontal="left"/>
    </xf>
    <xf numFmtId="170" fontId="0" fillId="28" borderId="0" xfId="0" applyNumberFormat="1" applyFill="1" applyBorder="1" applyAlignment="1" applyProtection="1">
      <alignment horizontal="right"/>
    </xf>
    <xf numFmtId="170" fontId="0" fillId="28" borderId="0" xfId="0" applyNumberFormat="1" applyFill="1" applyBorder="1" applyAlignment="1" applyProtection="1">
      <alignment horizontal="left"/>
    </xf>
    <xf numFmtId="0" fontId="0" fillId="28" borderId="19" xfId="0" applyFill="1" applyBorder="1" applyProtection="1"/>
    <xf numFmtId="0" fontId="0" fillId="28" borderId="20" xfId="0" quotePrefix="1" applyFill="1" applyBorder="1" applyProtection="1"/>
    <xf numFmtId="0" fontId="0" fillId="28" borderId="25" xfId="0" quotePrefix="1" applyFill="1" applyBorder="1" applyAlignment="1" applyProtection="1">
      <alignment horizontal="left"/>
    </xf>
    <xf numFmtId="0" fontId="0" fillId="28" borderId="0" xfId="0" quotePrefix="1" applyFill="1" applyBorder="1" applyProtection="1"/>
    <xf numFmtId="0" fontId="24" fillId="28" borderId="19" xfId="0" applyFont="1" applyFill="1" applyBorder="1" applyAlignment="1" applyProtection="1">
      <alignment horizontal="center"/>
    </xf>
    <xf numFmtId="170" fontId="24" fillId="28" borderId="27" xfId="0" applyNumberFormat="1" applyFont="1" applyFill="1" applyBorder="1" applyAlignment="1" applyProtection="1">
      <alignment horizontal="center"/>
    </xf>
    <xf numFmtId="0" fontId="0" fillId="28" borderId="27" xfId="0" applyFill="1" applyBorder="1" applyAlignment="1" applyProtection="1">
      <alignment wrapText="1"/>
    </xf>
    <xf numFmtId="0" fontId="0" fillId="32" borderId="0" xfId="0" quotePrefix="1" applyFill="1" applyProtection="1">
      <protection locked="0"/>
    </xf>
    <xf numFmtId="0" fontId="34" fillId="32" borderId="0" xfId="0" applyFont="1" applyFill="1" applyProtection="1"/>
    <xf numFmtId="0" fontId="0" fillId="32" borderId="0" xfId="0" quotePrefix="1" applyFill="1" applyProtection="1"/>
    <xf numFmtId="164" fontId="25" fillId="32" borderId="30" xfId="1660" applyNumberFormat="1" applyFont="1" applyFill="1" applyBorder="1" applyAlignment="1" applyProtection="1">
      <alignment horizontal="center"/>
    </xf>
    <xf numFmtId="164" fontId="25" fillId="32" borderId="28" xfId="1660" applyNumberFormat="1" applyFont="1" applyFill="1" applyBorder="1" applyAlignment="1" applyProtection="1">
      <alignment horizontal="center"/>
    </xf>
    <xf numFmtId="168" fontId="0" fillId="32" borderId="0" xfId="0" applyNumberFormat="1" applyFill="1" applyProtection="1"/>
    <xf numFmtId="0" fontId="0" fillId="41" borderId="0" xfId="0" applyFont="1" applyFill="1" applyProtection="1"/>
    <xf numFmtId="0" fontId="0" fillId="41" borderId="11" xfId="0" applyFont="1" applyFill="1" applyBorder="1" applyProtection="1"/>
    <xf numFmtId="168" fontId="0" fillId="37" borderId="39" xfId="0" applyNumberFormat="1" applyFont="1" applyFill="1" applyBorder="1" applyProtection="1">
      <protection locked="0"/>
    </xf>
    <xf numFmtId="169" fontId="25" fillId="41" borderId="0" xfId="1659" applyNumberFormat="1" applyFont="1" applyFill="1" applyBorder="1" applyProtection="1"/>
    <xf numFmtId="49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9" fontId="0" fillId="2" borderId="0" xfId="1661" applyFont="1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64" fontId="0" fillId="35" borderId="0" xfId="0" applyNumberFormat="1" applyFill="1" applyBorder="1" applyProtection="1">
      <protection locked="0"/>
    </xf>
    <xf numFmtId="164" fontId="0" fillId="35" borderId="0" xfId="0" applyNumberFormat="1" applyFont="1" applyFill="1" applyBorder="1" applyProtection="1">
      <protection locked="0"/>
    </xf>
    <xf numFmtId="164" fontId="0" fillId="35" borderId="13" xfId="0" applyNumberFormat="1" applyFont="1" applyFill="1" applyBorder="1" applyProtection="1">
      <protection locked="0"/>
    </xf>
    <xf numFmtId="0" fontId="0" fillId="32" borderId="32" xfId="0" applyFill="1" applyBorder="1" applyAlignment="1" applyProtection="1">
      <alignment horizontal="center"/>
      <protection locked="0"/>
    </xf>
    <xf numFmtId="164" fontId="25" fillId="32" borderId="29" xfId="1660" applyNumberFormat="1" applyFont="1" applyFill="1" applyBorder="1" applyAlignment="1" applyProtection="1">
      <alignment horizontal="center"/>
    </xf>
    <xf numFmtId="10" fontId="25" fillId="41" borderId="0" xfId="1659" applyNumberFormat="1" applyFont="1" applyFill="1" applyBorder="1" applyProtection="1">
      <protection locked="0"/>
    </xf>
    <xf numFmtId="169" fontId="25" fillId="41" borderId="0" xfId="1659" applyNumberFormat="1" applyFont="1" applyFill="1" applyBorder="1" applyProtection="1">
      <protection locked="0"/>
    </xf>
    <xf numFmtId="49" fontId="38" fillId="2" borderId="0" xfId="1662" applyNumberFormat="1" applyFill="1" applyAlignment="1" applyProtection="1">
      <alignment horizontal="center"/>
      <protection locked="0"/>
    </xf>
    <xf numFmtId="0" fontId="26" fillId="31" borderId="21" xfId="0" applyFont="1" applyFill="1" applyBorder="1" applyAlignment="1" applyProtection="1">
      <alignment horizontal="center" vertical="center" wrapText="1"/>
    </xf>
    <xf numFmtId="0" fontId="26" fillId="31" borderId="22" xfId="0" applyFont="1" applyFill="1" applyBorder="1" applyAlignment="1" applyProtection="1">
      <alignment horizontal="center" vertical="center" wrapText="1"/>
    </xf>
    <xf numFmtId="0" fontId="26" fillId="31" borderId="23" xfId="0" applyFont="1" applyFill="1" applyBorder="1" applyAlignment="1" applyProtection="1">
      <alignment horizontal="center" vertical="center" wrapText="1"/>
    </xf>
    <xf numFmtId="0" fontId="26" fillId="31" borderId="10" xfId="0" applyFont="1" applyFill="1" applyBorder="1" applyAlignment="1" applyProtection="1">
      <alignment horizontal="center" vertical="center" wrapText="1"/>
    </xf>
    <xf numFmtId="0" fontId="26" fillId="31" borderId="0" xfId="0" applyFont="1" applyFill="1" applyBorder="1" applyAlignment="1" applyProtection="1">
      <alignment horizontal="center" vertical="center" wrapText="1"/>
    </xf>
    <xf numFmtId="0" fontId="26" fillId="31" borderId="11" xfId="0" applyFont="1" applyFill="1" applyBorder="1" applyAlignment="1" applyProtection="1">
      <alignment horizontal="center" vertical="center" wrapText="1"/>
    </xf>
    <xf numFmtId="0" fontId="0" fillId="31" borderId="30" xfId="0" applyFont="1" applyFill="1" applyBorder="1" applyAlignment="1" applyProtection="1">
      <alignment horizontal="center"/>
    </xf>
    <xf numFmtId="0" fontId="0" fillId="31" borderId="29" xfId="0" applyFont="1" applyFill="1" applyBorder="1" applyAlignment="1" applyProtection="1">
      <alignment horizontal="center"/>
    </xf>
    <xf numFmtId="0" fontId="0" fillId="31" borderId="25" xfId="0" applyFont="1" applyFill="1" applyBorder="1" applyAlignment="1" applyProtection="1">
      <alignment horizontal="left" vertical="top" wrapText="1"/>
    </xf>
    <xf numFmtId="0" fontId="0" fillId="31" borderId="0" xfId="0" applyFont="1" applyFill="1" applyBorder="1" applyAlignment="1" applyProtection="1">
      <alignment horizontal="left" vertical="top" wrapText="1"/>
    </xf>
    <xf numFmtId="0" fontId="0" fillId="31" borderId="26" xfId="0" applyFont="1" applyFill="1" applyBorder="1" applyAlignment="1" applyProtection="1">
      <alignment horizontal="left" vertical="top" wrapText="1"/>
    </xf>
    <xf numFmtId="0" fontId="0" fillId="31" borderId="19" xfId="0" applyFont="1" applyFill="1" applyBorder="1" applyAlignment="1" applyProtection="1">
      <alignment horizontal="left" vertical="top" wrapText="1"/>
    </xf>
    <xf numFmtId="0" fontId="0" fillId="31" borderId="27" xfId="0" applyFont="1" applyFill="1" applyBorder="1" applyAlignment="1" applyProtection="1">
      <alignment horizontal="left" vertical="top" wrapText="1"/>
    </xf>
    <xf numFmtId="0" fontId="0" fillId="31" borderId="20" xfId="0" applyFont="1" applyFill="1" applyBorder="1" applyAlignment="1" applyProtection="1">
      <alignment horizontal="left" vertical="top" wrapText="1"/>
    </xf>
    <xf numFmtId="0" fontId="28" fillId="31" borderId="17" xfId="0" applyFont="1" applyFill="1" applyBorder="1" applyAlignment="1" applyProtection="1">
      <alignment horizontal="left" vertical="top"/>
      <protection locked="0"/>
    </xf>
    <xf numFmtId="0" fontId="28" fillId="31" borderId="24" xfId="0" applyFont="1" applyFill="1" applyBorder="1" applyAlignment="1" applyProtection="1">
      <alignment horizontal="left" vertical="top"/>
      <protection locked="0"/>
    </xf>
    <xf numFmtId="0" fontId="28" fillId="31" borderId="18" xfId="0" applyFont="1" applyFill="1" applyBorder="1" applyAlignment="1" applyProtection="1">
      <alignment horizontal="left" vertical="top"/>
      <protection locked="0"/>
    </xf>
    <xf numFmtId="0" fontId="28" fillId="31" borderId="25" xfId="0" applyFont="1" applyFill="1" applyBorder="1" applyAlignment="1" applyProtection="1">
      <alignment horizontal="left" vertical="top"/>
      <protection locked="0"/>
    </xf>
    <xf numFmtId="0" fontId="28" fillId="31" borderId="0" xfId="0" applyFont="1" applyFill="1" applyBorder="1" applyAlignment="1" applyProtection="1">
      <alignment horizontal="left" vertical="top"/>
      <protection locked="0"/>
    </xf>
    <xf numFmtId="0" fontId="28" fillId="31" borderId="26" xfId="0" applyFont="1" applyFill="1" applyBorder="1" applyAlignment="1" applyProtection="1">
      <alignment horizontal="left" vertical="top"/>
      <protection locked="0"/>
    </xf>
    <xf numFmtId="0" fontId="28" fillId="31" borderId="19" xfId="0" applyFont="1" applyFill="1" applyBorder="1" applyAlignment="1" applyProtection="1">
      <alignment horizontal="left" vertical="top"/>
      <protection locked="0"/>
    </xf>
    <xf numFmtId="0" fontId="28" fillId="31" borderId="27" xfId="0" applyFont="1" applyFill="1" applyBorder="1" applyAlignment="1" applyProtection="1">
      <alignment horizontal="left" vertical="top"/>
      <protection locked="0"/>
    </xf>
    <xf numFmtId="0" fontId="28" fillId="31" borderId="20" xfId="0" applyFont="1" applyFill="1" applyBorder="1" applyAlignment="1" applyProtection="1">
      <alignment horizontal="left" vertical="top"/>
      <protection locked="0"/>
    </xf>
    <xf numFmtId="0" fontId="26" fillId="31" borderId="21" xfId="0" applyFont="1" applyFill="1" applyBorder="1" applyAlignment="1" applyProtection="1">
      <alignment horizontal="center" vertical="center" wrapText="1"/>
    </xf>
    <xf numFmtId="0" fontId="26" fillId="31" borderId="22" xfId="0" applyFont="1" applyFill="1" applyBorder="1" applyAlignment="1" applyProtection="1">
      <alignment horizontal="center" vertical="center" wrapText="1"/>
    </xf>
    <xf numFmtId="0" fontId="26" fillId="31" borderId="12" xfId="0" applyFont="1" applyFill="1" applyBorder="1" applyAlignment="1" applyProtection="1">
      <alignment horizontal="center" vertical="center" wrapText="1"/>
    </xf>
    <xf numFmtId="0" fontId="26" fillId="31" borderId="13" xfId="0" applyFont="1" applyFill="1" applyBorder="1" applyAlignment="1" applyProtection="1">
      <alignment horizontal="center" vertical="center" wrapText="1"/>
    </xf>
    <xf numFmtId="0" fontId="26" fillId="31" borderId="23" xfId="0" applyFont="1" applyFill="1" applyBorder="1" applyAlignment="1" applyProtection="1">
      <alignment horizontal="center" vertical="center" wrapText="1"/>
    </xf>
    <xf numFmtId="0" fontId="26" fillId="31" borderId="14" xfId="0" applyFont="1" applyFill="1" applyBorder="1" applyAlignment="1" applyProtection="1">
      <alignment horizontal="center" vertical="center" wrapText="1"/>
    </xf>
    <xf numFmtId="0" fontId="0" fillId="31" borderId="30" xfId="0" applyFont="1" applyFill="1" applyBorder="1" applyAlignment="1" applyProtection="1">
      <alignment horizontal="center"/>
    </xf>
    <xf numFmtId="0" fontId="0" fillId="31" borderId="29" xfId="0" applyFont="1" applyFill="1" applyBorder="1" applyAlignment="1" applyProtection="1">
      <alignment horizontal="center"/>
    </xf>
    <xf numFmtId="0" fontId="0" fillId="31" borderId="21" xfId="0" applyFont="1" applyFill="1" applyBorder="1" applyAlignment="1" applyProtection="1">
      <alignment horizontal="center" vertical="center" wrapText="1"/>
    </xf>
    <xf numFmtId="0" fontId="0" fillId="31" borderId="10" xfId="0" applyFont="1" applyFill="1" applyBorder="1" applyAlignment="1" applyProtection="1">
      <alignment horizontal="center" vertical="center" wrapText="1"/>
    </xf>
    <xf numFmtId="0" fontId="0" fillId="31" borderId="12" xfId="0" applyFont="1" applyFill="1" applyBorder="1" applyAlignment="1" applyProtection="1">
      <alignment horizontal="center" vertical="center" wrapText="1"/>
    </xf>
    <xf numFmtId="0" fontId="0" fillId="31" borderId="22" xfId="0" applyFont="1" applyFill="1" applyBorder="1" applyAlignment="1" applyProtection="1">
      <alignment horizontal="center" vertical="center" wrapText="1"/>
    </xf>
    <xf numFmtId="0" fontId="0" fillId="31" borderId="0" xfId="0" applyFont="1" applyFill="1" applyBorder="1" applyAlignment="1" applyProtection="1">
      <alignment horizontal="center" vertical="center" wrapText="1"/>
    </xf>
    <xf numFmtId="0" fontId="0" fillId="31" borderId="13" xfId="0" applyFont="1" applyFill="1" applyBorder="1" applyAlignment="1" applyProtection="1">
      <alignment horizontal="center" vertical="center" wrapText="1"/>
    </xf>
    <xf numFmtId="0" fontId="0" fillId="31" borderId="23" xfId="0" applyFont="1" applyFill="1" applyBorder="1" applyAlignment="1" applyProtection="1">
      <alignment horizontal="center" vertical="center" wrapText="1"/>
    </xf>
    <xf numFmtId="0" fontId="0" fillId="31" borderId="11" xfId="0" applyFont="1" applyFill="1" applyBorder="1" applyAlignment="1" applyProtection="1">
      <alignment horizontal="center" vertical="center" wrapText="1"/>
    </xf>
    <xf numFmtId="0" fontId="0" fillId="31" borderId="14" xfId="0" applyFont="1" applyFill="1" applyBorder="1" applyAlignment="1" applyProtection="1">
      <alignment horizontal="center" vertical="center" wrapText="1"/>
    </xf>
    <xf numFmtId="0" fontId="26" fillId="31" borderId="10" xfId="0" applyFont="1" applyFill="1" applyBorder="1" applyAlignment="1" applyProtection="1">
      <alignment horizontal="center" vertical="center" wrapText="1"/>
    </xf>
    <xf numFmtId="0" fontId="26" fillId="31" borderId="0" xfId="0" applyFont="1" applyFill="1" applyBorder="1" applyAlignment="1" applyProtection="1">
      <alignment horizontal="center" vertical="center" wrapText="1"/>
    </xf>
    <xf numFmtId="0" fontId="26" fillId="31" borderId="11" xfId="0" applyFont="1" applyFill="1" applyBorder="1" applyAlignment="1" applyProtection="1">
      <alignment horizontal="center" vertical="center" wrapText="1"/>
    </xf>
    <xf numFmtId="0" fontId="24" fillId="2" borderId="31" xfId="0" applyFont="1" applyFill="1" applyBorder="1" applyAlignment="1" applyProtection="1">
      <alignment horizontal="center"/>
    </xf>
    <xf numFmtId="0" fontId="24" fillId="2" borderId="33" xfId="0" applyFont="1" applyFill="1" applyBorder="1" applyAlignment="1" applyProtection="1">
      <alignment horizontal="center"/>
    </xf>
    <xf numFmtId="0" fontId="36" fillId="32" borderId="0" xfId="0" applyFont="1" applyFill="1" applyAlignment="1" applyProtection="1">
      <alignment horizontal="left"/>
    </xf>
    <xf numFmtId="9" fontId="39" fillId="42" borderId="18" xfId="1661" applyNumberFormat="1" applyFont="1" applyFill="1" applyBorder="1" applyAlignment="1" applyProtection="1">
      <alignment horizontal="center" vertical="center"/>
    </xf>
    <xf numFmtId="9" fontId="39" fillId="42" borderId="26" xfId="1661" applyNumberFormat="1" applyFont="1" applyFill="1" applyBorder="1" applyAlignment="1" applyProtection="1">
      <alignment horizontal="center" vertical="center"/>
    </xf>
    <xf numFmtId="9" fontId="40" fillId="42" borderId="35" xfId="1661" applyNumberFormat="1" applyFont="1" applyFill="1" applyBorder="1" applyAlignment="1" applyProtection="1">
      <alignment horizontal="center" vertical="center"/>
    </xf>
  </cellXfs>
  <cellStyles count="1663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2 2" xfId="4" xr:uid="{00000000-0005-0000-0000-000003000000}"/>
    <cellStyle name="20% - Accent2 2 2" xfId="5" xr:uid="{00000000-0005-0000-0000-000004000000}"/>
    <cellStyle name="20% - Accent2 3" xfId="6" xr:uid="{00000000-0005-0000-0000-000005000000}"/>
    <cellStyle name="20% - Accent3 2" xfId="7" xr:uid="{00000000-0005-0000-0000-000006000000}"/>
    <cellStyle name="20% - Accent3 2 2" xfId="8" xr:uid="{00000000-0005-0000-0000-000007000000}"/>
    <cellStyle name="20% - Accent3 3" xfId="9" xr:uid="{00000000-0005-0000-0000-000008000000}"/>
    <cellStyle name="20% - Accent4 2" xfId="10" xr:uid="{00000000-0005-0000-0000-000009000000}"/>
    <cellStyle name="20% - Accent4 2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2 2" xfId="14" xr:uid="{00000000-0005-0000-0000-00000D000000}"/>
    <cellStyle name="20% - Accent5 3" xfId="15" xr:uid="{00000000-0005-0000-0000-00000E000000}"/>
    <cellStyle name="20% - Accent6 2" xfId="16" xr:uid="{00000000-0005-0000-0000-00000F000000}"/>
    <cellStyle name="20% - Accent6 2 2" xfId="17" xr:uid="{00000000-0005-0000-0000-000010000000}"/>
    <cellStyle name="20% - Accent6 3" xfId="18" xr:uid="{00000000-0005-0000-0000-000011000000}"/>
    <cellStyle name="40% - Accent1 2" xfId="19" xr:uid="{00000000-0005-0000-0000-000012000000}"/>
    <cellStyle name="40% - Accent1 2 2" xfId="20" xr:uid="{00000000-0005-0000-0000-000013000000}"/>
    <cellStyle name="40% - Accent1 3" xfId="21" xr:uid="{00000000-0005-0000-0000-000014000000}"/>
    <cellStyle name="40% - Accent2 2" xfId="22" xr:uid="{00000000-0005-0000-0000-000015000000}"/>
    <cellStyle name="40% - Accent2 2 2" xfId="23" xr:uid="{00000000-0005-0000-0000-000016000000}"/>
    <cellStyle name="40% - Accent2 3" xfId="24" xr:uid="{00000000-0005-0000-0000-000017000000}"/>
    <cellStyle name="40% - Accent3 2" xfId="25" xr:uid="{00000000-0005-0000-0000-000018000000}"/>
    <cellStyle name="40% - Accent3 2 2" xfId="26" xr:uid="{00000000-0005-0000-0000-000019000000}"/>
    <cellStyle name="40% - Accent3 3" xfId="27" xr:uid="{00000000-0005-0000-0000-00001A000000}"/>
    <cellStyle name="40% - Accent4 2" xfId="28" xr:uid="{00000000-0005-0000-0000-00001B000000}"/>
    <cellStyle name="40% - Accent4 2 2" xfId="29" xr:uid="{00000000-0005-0000-0000-00001C000000}"/>
    <cellStyle name="40% - Accent4 3" xfId="30" xr:uid="{00000000-0005-0000-0000-00001D000000}"/>
    <cellStyle name="40% - Accent5 2" xfId="31" xr:uid="{00000000-0005-0000-0000-00001E000000}"/>
    <cellStyle name="40% - Accent5 2 2" xfId="32" xr:uid="{00000000-0005-0000-0000-00001F000000}"/>
    <cellStyle name="40% - Accent5 3" xfId="33" xr:uid="{00000000-0005-0000-0000-000020000000}"/>
    <cellStyle name="40% - Accent6 2" xfId="34" xr:uid="{00000000-0005-0000-0000-000021000000}"/>
    <cellStyle name="40% - Accent6 2 2" xfId="35" xr:uid="{00000000-0005-0000-0000-000022000000}"/>
    <cellStyle name="40% - Accent6 3" xfId="36" xr:uid="{00000000-0005-0000-0000-000023000000}"/>
    <cellStyle name="60% - Accent1 2" xfId="37" xr:uid="{00000000-0005-0000-0000-000024000000}"/>
    <cellStyle name="60% - Accent2 2" xfId="38" xr:uid="{00000000-0005-0000-0000-000025000000}"/>
    <cellStyle name="60% - Accent3 2" xfId="39" xr:uid="{00000000-0005-0000-0000-000026000000}"/>
    <cellStyle name="60% - Accent4 2" xfId="40" xr:uid="{00000000-0005-0000-0000-000027000000}"/>
    <cellStyle name="60% - Accent5 2" xfId="41" xr:uid="{00000000-0005-0000-0000-000028000000}"/>
    <cellStyle name="60% - Accent6 2" xfId="42" xr:uid="{00000000-0005-0000-0000-000029000000}"/>
    <cellStyle name="Accent1 2" xfId="43" xr:uid="{00000000-0005-0000-0000-00002A000000}"/>
    <cellStyle name="Accent2 2" xfId="44" xr:uid="{00000000-0005-0000-0000-00002B000000}"/>
    <cellStyle name="Accent3 2" xfId="45" xr:uid="{00000000-0005-0000-0000-00002C000000}"/>
    <cellStyle name="Accent4 2" xfId="46" xr:uid="{00000000-0005-0000-0000-00002D000000}"/>
    <cellStyle name="Accent5 2" xfId="47" xr:uid="{00000000-0005-0000-0000-00002E000000}"/>
    <cellStyle name="Accent6 2" xfId="48" xr:uid="{00000000-0005-0000-0000-00002F000000}"/>
    <cellStyle name="Bad 2" xfId="49" xr:uid="{00000000-0005-0000-0000-000030000000}"/>
    <cellStyle name="Calculation 2" xfId="50" xr:uid="{00000000-0005-0000-0000-000031000000}"/>
    <cellStyle name="Check Cell 2" xfId="51" xr:uid="{00000000-0005-0000-0000-000032000000}"/>
    <cellStyle name="Comma 2" xfId="52" xr:uid="{00000000-0005-0000-0000-000033000000}"/>
    <cellStyle name="Comma 3" xfId="53" xr:uid="{00000000-0005-0000-0000-000034000000}"/>
    <cellStyle name="Comma 4" xfId="54" xr:uid="{00000000-0005-0000-0000-000035000000}"/>
    <cellStyle name="Comma 5" xfId="55" xr:uid="{00000000-0005-0000-0000-000036000000}"/>
    <cellStyle name="Comma 6" xfId="56" xr:uid="{00000000-0005-0000-0000-000037000000}"/>
    <cellStyle name="Comma 7" xfId="57" xr:uid="{00000000-0005-0000-0000-000038000000}"/>
    <cellStyle name="Comma 8" xfId="58" xr:uid="{00000000-0005-0000-0000-000039000000}"/>
    <cellStyle name="Explanatory Text 2" xfId="59" xr:uid="{00000000-0005-0000-0000-00003A000000}"/>
    <cellStyle name="Good 2" xfId="60" xr:uid="{00000000-0005-0000-0000-00003B000000}"/>
    <cellStyle name="Heading 1 2" xfId="61" xr:uid="{00000000-0005-0000-0000-00003C000000}"/>
    <cellStyle name="Heading 2 2" xfId="62" xr:uid="{00000000-0005-0000-0000-00003D000000}"/>
    <cellStyle name="Heading 3 2" xfId="63" xr:uid="{00000000-0005-0000-0000-00003E000000}"/>
    <cellStyle name="Heading 4 2" xfId="64" xr:uid="{00000000-0005-0000-0000-00003F000000}"/>
    <cellStyle name="Hyperlink" xfId="1662" builtinId="8"/>
    <cellStyle name="Input 2" xfId="65" xr:uid="{00000000-0005-0000-0000-000040000000}"/>
    <cellStyle name="Linked Cell 2" xfId="66" xr:uid="{00000000-0005-0000-0000-000041000000}"/>
    <cellStyle name="Neutral 2" xfId="67" xr:uid="{00000000-0005-0000-0000-000042000000}"/>
    <cellStyle name="Normal" xfId="0" builtinId="0"/>
    <cellStyle name="Normal 10" xfId="68" xr:uid="{00000000-0005-0000-0000-000044000000}"/>
    <cellStyle name="Normal 10 10" xfId="69" xr:uid="{00000000-0005-0000-0000-000045000000}"/>
    <cellStyle name="Normal 10 10 2" xfId="70" xr:uid="{00000000-0005-0000-0000-000046000000}"/>
    <cellStyle name="Normal 10 11" xfId="71" xr:uid="{00000000-0005-0000-0000-000047000000}"/>
    <cellStyle name="Normal 10 11 2" xfId="72" xr:uid="{00000000-0005-0000-0000-000048000000}"/>
    <cellStyle name="Normal 10 12" xfId="73" xr:uid="{00000000-0005-0000-0000-000049000000}"/>
    <cellStyle name="Normal 10 12 2" xfId="74" xr:uid="{00000000-0005-0000-0000-00004A000000}"/>
    <cellStyle name="Normal 10 13" xfId="75" xr:uid="{00000000-0005-0000-0000-00004B000000}"/>
    <cellStyle name="Normal 10 13 2" xfId="76" xr:uid="{00000000-0005-0000-0000-00004C000000}"/>
    <cellStyle name="Normal 10 14" xfId="77" xr:uid="{00000000-0005-0000-0000-00004D000000}"/>
    <cellStyle name="Normal 10 14 2" xfId="78" xr:uid="{00000000-0005-0000-0000-00004E000000}"/>
    <cellStyle name="Normal 10 15" xfId="79" xr:uid="{00000000-0005-0000-0000-00004F000000}"/>
    <cellStyle name="Normal 10 15 2" xfId="80" xr:uid="{00000000-0005-0000-0000-000050000000}"/>
    <cellStyle name="Normal 10 16" xfId="81" xr:uid="{00000000-0005-0000-0000-000051000000}"/>
    <cellStyle name="Normal 10 16 2" xfId="82" xr:uid="{00000000-0005-0000-0000-000052000000}"/>
    <cellStyle name="Normal 10 17" xfId="83" xr:uid="{00000000-0005-0000-0000-000053000000}"/>
    <cellStyle name="Normal 10 18" xfId="84" xr:uid="{00000000-0005-0000-0000-000054000000}"/>
    <cellStyle name="Normal 10 19" xfId="85" xr:uid="{00000000-0005-0000-0000-000055000000}"/>
    <cellStyle name="Normal 10 2" xfId="86" xr:uid="{00000000-0005-0000-0000-000056000000}"/>
    <cellStyle name="Normal 10 2 2" xfId="87" xr:uid="{00000000-0005-0000-0000-000057000000}"/>
    <cellStyle name="Normal 10 20" xfId="88" xr:uid="{00000000-0005-0000-0000-000058000000}"/>
    <cellStyle name="Normal 10 21" xfId="89" xr:uid="{00000000-0005-0000-0000-000059000000}"/>
    <cellStyle name="Normal 10 22" xfId="90" xr:uid="{00000000-0005-0000-0000-00005A000000}"/>
    <cellStyle name="Normal 10 23" xfId="91" xr:uid="{00000000-0005-0000-0000-00005B000000}"/>
    <cellStyle name="Normal 10 24" xfId="92" xr:uid="{00000000-0005-0000-0000-00005C000000}"/>
    <cellStyle name="Normal 10 25" xfId="93" xr:uid="{00000000-0005-0000-0000-00005D000000}"/>
    <cellStyle name="Normal 10 26" xfId="94" xr:uid="{00000000-0005-0000-0000-00005E000000}"/>
    <cellStyle name="Normal 10 27" xfId="95" xr:uid="{00000000-0005-0000-0000-00005F000000}"/>
    <cellStyle name="Normal 10 28" xfId="96" xr:uid="{00000000-0005-0000-0000-000060000000}"/>
    <cellStyle name="Normal 10 29" xfId="97" xr:uid="{00000000-0005-0000-0000-000061000000}"/>
    <cellStyle name="Normal 10 3" xfId="98" xr:uid="{00000000-0005-0000-0000-000062000000}"/>
    <cellStyle name="Normal 10 3 2" xfId="99" xr:uid="{00000000-0005-0000-0000-000063000000}"/>
    <cellStyle name="Normal 10 30" xfId="100" xr:uid="{00000000-0005-0000-0000-000064000000}"/>
    <cellStyle name="Normal 10 31" xfId="101" xr:uid="{00000000-0005-0000-0000-000065000000}"/>
    <cellStyle name="Normal 10 32" xfId="102" xr:uid="{00000000-0005-0000-0000-000066000000}"/>
    <cellStyle name="Normal 10 33" xfId="103" xr:uid="{00000000-0005-0000-0000-000067000000}"/>
    <cellStyle name="Normal 10 34" xfId="104" xr:uid="{00000000-0005-0000-0000-000068000000}"/>
    <cellStyle name="Normal 10 35" xfId="105" xr:uid="{00000000-0005-0000-0000-000069000000}"/>
    <cellStyle name="Normal 10 36" xfId="106" xr:uid="{00000000-0005-0000-0000-00006A000000}"/>
    <cellStyle name="Normal 10 37" xfId="107" xr:uid="{00000000-0005-0000-0000-00006B000000}"/>
    <cellStyle name="Normal 10 38" xfId="108" xr:uid="{00000000-0005-0000-0000-00006C000000}"/>
    <cellStyle name="Normal 10 39" xfId="109" xr:uid="{00000000-0005-0000-0000-00006D000000}"/>
    <cellStyle name="Normal 10 4" xfId="110" xr:uid="{00000000-0005-0000-0000-00006E000000}"/>
    <cellStyle name="Normal 10 4 2" xfId="111" xr:uid="{00000000-0005-0000-0000-00006F000000}"/>
    <cellStyle name="Normal 10 40" xfId="112" xr:uid="{00000000-0005-0000-0000-000070000000}"/>
    <cellStyle name="Normal 10 41" xfId="113" xr:uid="{00000000-0005-0000-0000-000071000000}"/>
    <cellStyle name="Normal 10 42" xfId="114" xr:uid="{00000000-0005-0000-0000-000072000000}"/>
    <cellStyle name="Normal 10 43" xfId="115" xr:uid="{00000000-0005-0000-0000-000073000000}"/>
    <cellStyle name="Normal 10 44" xfId="116" xr:uid="{00000000-0005-0000-0000-000074000000}"/>
    <cellStyle name="Normal 10 5" xfId="117" xr:uid="{00000000-0005-0000-0000-000075000000}"/>
    <cellStyle name="Normal 10 5 2" xfId="118" xr:uid="{00000000-0005-0000-0000-000076000000}"/>
    <cellStyle name="Normal 10 6" xfId="119" xr:uid="{00000000-0005-0000-0000-000077000000}"/>
    <cellStyle name="Normal 10 6 2" xfId="120" xr:uid="{00000000-0005-0000-0000-000078000000}"/>
    <cellStyle name="Normal 10 7" xfId="121" xr:uid="{00000000-0005-0000-0000-000079000000}"/>
    <cellStyle name="Normal 10 7 2" xfId="122" xr:uid="{00000000-0005-0000-0000-00007A000000}"/>
    <cellStyle name="Normal 10 8" xfId="123" xr:uid="{00000000-0005-0000-0000-00007B000000}"/>
    <cellStyle name="Normal 10 8 2" xfId="124" xr:uid="{00000000-0005-0000-0000-00007C000000}"/>
    <cellStyle name="Normal 10 9" xfId="125" xr:uid="{00000000-0005-0000-0000-00007D000000}"/>
    <cellStyle name="Normal 10 9 2" xfId="126" xr:uid="{00000000-0005-0000-0000-00007E000000}"/>
    <cellStyle name="Normal 100" xfId="127" xr:uid="{00000000-0005-0000-0000-00007F000000}"/>
    <cellStyle name="Normal 100 10" xfId="128" xr:uid="{00000000-0005-0000-0000-000080000000}"/>
    <cellStyle name="Normal 100 11" xfId="129" xr:uid="{00000000-0005-0000-0000-000081000000}"/>
    <cellStyle name="Normal 100 12" xfId="130" xr:uid="{00000000-0005-0000-0000-000082000000}"/>
    <cellStyle name="Normal 100 13" xfId="131" xr:uid="{00000000-0005-0000-0000-000083000000}"/>
    <cellStyle name="Normal 100 14" xfId="132" xr:uid="{00000000-0005-0000-0000-000084000000}"/>
    <cellStyle name="Normal 100 15" xfId="133" xr:uid="{00000000-0005-0000-0000-000085000000}"/>
    <cellStyle name="Normal 100 16" xfId="134" xr:uid="{00000000-0005-0000-0000-000086000000}"/>
    <cellStyle name="Normal 100 17" xfId="135" xr:uid="{00000000-0005-0000-0000-000087000000}"/>
    <cellStyle name="Normal 100 18" xfId="136" xr:uid="{00000000-0005-0000-0000-000088000000}"/>
    <cellStyle name="Normal 100 19" xfId="137" xr:uid="{00000000-0005-0000-0000-000089000000}"/>
    <cellStyle name="Normal 100 2" xfId="138" xr:uid="{00000000-0005-0000-0000-00008A000000}"/>
    <cellStyle name="Normal 100 2 2" xfId="139" xr:uid="{00000000-0005-0000-0000-00008B000000}"/>
    <cellStyle name="Normal 100 20" xfId="140" xr:uid="{00000000-0005-0000-0000-00008C000000}"/>
    <cellStyle name="Normal 100 21" xfId="141" xr:uid="{00000000-0005-0000-0000-00008D000000}"/>
    <cellStyle name="Normal 100 22" xfId="142" xr:uid="{00000000-0005-0000-0000-00008E000000}"/>
    <cellStyle name="Normal 100 23" xfId="143" xr:uid="{00000000-0005-0000-0000-00008F000000}"/>
    <cellStyle name="Normal 100 24" xfId="144" xr:uid="{00000000-0005-0000-0000-000090000000}"/>
    <cellStyle name="Normal 100 25" xfId="145" xr:uid="{00000000-0005-0000-0000-000091000000}"/>
    <cellStyle name="Normal 100 26" xfId="146" xr:uid="{00000000-0005-0000-0000-000092000000}"/>
    <cellStyle name="Normal 100 27" xfId="147" xr:uid="{00000000-0005-0000-0000-000093000000}"/>
    <cellStyle name="Normal 100 3" xfId="148" xr:uid="{00000000-0005-0000-0000-000094000000}"/>
    <cellStyle name="Normal 100 4" xfId="149" xr:uid="{00000000-0005-0000-0000-000095000000}"/>
    <cellStyle name="Normal 100 5" xfId="150" xr:uid="{00000000-0005-0000-0000-000096000000}"/>
    <cellStyle name="Normal 100 6" xfId="151" xr:uid="{00000000-0005-0000-0000-000097000000}"/>
    <cellStyle name="Normal 100 7" xfId="152" xr:uid="{00000000-0005-0000-0000-000098000000}"/>
    <cellStyle name="Normal 100 8" xfId="153" xr:uid="{00000000-0005-0000-0000-000099000000}"/>
    <cellStyle name="Normal 100 9" xfId="154" xr:uid="{00000000-0005-0000-0000-00009A000000}"/>
    <cellStyle name="Normal 101" xfId="155" xr:uid="{00000000-0005-0000-0000-00009B000000}"/>
    <cellStyle name="Normal 101 10" xfId="156" xr:uid="{00000000-0005-0000-0000-00009C000000}"/>
    <cellStyle name="Normal 101 11" xfId="157" xr:uid="{00000000-0005-0000-0000-00009D000000}"/>
    <cellStyle name="Normal 101 12" xfId="158" xr:uid="{00000000-0005-0000-0000-00009E000000}"/>
    <cellStyle name="Normal 101 13" xfId="159" xr:uid="{00000000-0005-0000-0000-00009F000000}"/>
    <cellStyle name="Normal 101 14" xfId="160" xr:uid="{00000000-0005-0000-0000-0000A0000000}"/>
    <cellStyle name="Normal 101 15" xfId="161" xr:uid="{00000000-0005-0000-0000-0000A1000000}"/>
    <cellStyle name="Normal 101 16" xfId="162" xr:uid="{00000000-0005-0000-0000-0000A2000000}"/>
    <cellStyle name="Normal 101 17" xfId="163" xr:uid="{00000000-0005-0000-0000-0000A3000000}"/>
    <cellStyle name="Normal 101 18" xfId="164" xr:uid="{00000000-0005-0000-0000-0000A4000000}"/>
    <cellStyle name="Normal 101 19" xfId="165" xr:uid="{00000000-0005-0000-0000-0000A5000000}"/>
    <cellStyle name="Normal 101 2" xfId="166" xr:uid="{00000000-0005-0000-0000-0000A6000000}"/>
    <cellStyle name="Normal 101 2 2" xfId="167" xr:uid="{00000000-0005-0000-0000-0000A7000000}"/>
    <cellStyle name="Normal 101 20" xfId="168" xr:uid="{00000000-0005-0000-0000-0000A8000000}"/>
    <cellStyle name="Normal 101 21" xfId="169" xr:uid="{00000000-0005-0000-0000-0000A9000000}"/>
    <cellStyle name="Normal 101 22" xfId="170" xr:uid="{00000000-0005-0000-0000-0000AA000000}"/>
    <cellStyle name="Normal 101 23" xfId="171" xr:uid="{00000000-0005-0000-0000-0000AB000000}"/>
    <cellStyle name="Normal 101 24" xfId="172" xr:uid="{00000000-0005-0000-0000-0000AC000000}"/>
    <cellStyle name="Normal 101 25" xfId="173" xr:uid="{00000000-0005-0000-0000-0000AD000000}"/>
    <cellStyle name="Normal 101 26" xfId="174" xr:uid="{00000000-0005-0000-0000-0000AE000000}"/>
    <cellStyle name="Normal 101 27" xfId="175" xr:uid="{00000000-0005-0000-0000-0000AF000000}"/>
    <cellStyle name="Normal 101 3" xfId="176" xr:uid="{00000000-0005-0000-0000-0000B0000000}"/>
    <cellStyle name="Normal 101 4" xfId="177" xr:uid="{00000000-0005-0000-0000-0000B1000000}"/>
    <cellStyle name="Normal 101 5" xfId="178" xr:uid="{00000000-0005-0000-0000-0000B2000000}"/>
    <cellStyle name="Normal 101 6" xfId="179" xr:uid="{00000000-0005-0000-0000-0000B3000000}"/>
    <cellStyle name="Normal 101 7" xfId="180" xr:uid="{00000000-0005-0000-0000-0000B4000000}"/>
    <cellStyle name="Normal 101 8" xfId="181" xr:uid="{00000000-0005-0000-0000-0000B5000000}"/>
    <cellStyle name="Normal 101 9" xfId="182" xr:uid="{00000000-0005-0000-0000-0000B6000000}"/>
    <cellStyle name="Normal 102" xfId="183" xr:uid="{00000000-0005-0000-0000-0000B7000000}"/>
    <cellStyle name="Normal 102 10" xfId="184" xr:uid="{00000000-0005-0000-0000-0000B8000000}"/>
    <cellStyle name="Normal 102 11" xfId="185" xr:uid="{00000000-0005-0000-0000-0000B9000000}"/>
    <cellStyle name="Normal 102 12" xfId="186" xr:uid="{00000000-0005-0000-0000-0000BA000000}"/>
    <cellStyle name="Normal 102 13" xfId="187" xr:uid="{00000000-0005-0000-0000-0000BB000000}"/>
    <cellStyle name="Normal 102 14" xfId="188" xr:uid="{00000000-0005-0000-0000-0000BC000000}"/>
    <cellStyle name="Normal 102 15" xfId="189" xr:uid="{00000000-0005-0000-0000-0000BD000000}"/>
    <cellStyle name="Normal 102 16" xfId="190" xr:uid="{00000000-0005-0000-0000-0000BE000000}"/>
    <cellStyle name="Normal 102 17" xfId="191" xr:uid="{00000000-0005-0000-0000-0000BF000000}"/>
    <cellStyle name="Normal 102 18" xfId="192" xr:uid="{00000000-0005-0000-0000-0000C0000000}"/>
    <cellStyle name="Normal 102 19" xfId="193" xr:uid="{00000000-0005-0000-0000-0000C1000000}"/>
    <cellStyle name="Normal 102 2" xfId="194" xr:uid="{00000000-0005-0000-0000-0000C2000000}"/>
    <cellStyle name="Normal 102 2 2" xfId="195" xr:uid="{00000000-0005-0000-0000-0000C3000000}"/>
    <cellStyle name="Normal 102 20" xfId="196" xr:uid="{00000000-0005-0000-0000-0000C4000000}"/>
    <cellStyle name="Normal 102 21" xfId="197" xr:uid="{00000000-0005-0000-0000-0000C5000000}"/>
    <cellStyle name="Normal 102 22" xfId="198" xr:uid="{00000000-0005-0000-0000-0000C6000000}"/>
    <cellStyle name="Normal 102 23" xfId="199" xr:uid="{00000000-0005-0000-0000-0000C7000000}"/>
    <cellStyle name="Normal 102 24" xfId="200" xr:uid="{00000000-0005-0000-0000-0000C8000000}"/>
    <cellStyle name="Normal 102 25" xfId="201" xr:uid="{00000000-0005-0000-0000-0000C9000000}"/>
    <cellStyle name="Normal 102 26" xfId="202" xr:uid="{00000000-0005-0000-0000-0000CA000000}"/>
    <cellStyle name="Normal 102 27" xfId="203" xr:uid="{00000000-0005-0000-0000-0000CB000000}"/>
    <cellStyle name="Normal 102 3" xfId="204" xr:uid="{00000000-0005-0000-0000-0000CC000000}"/>
    <cellStyle name="Normal 102 4" xfId="205" xr:uid="{00000000-0005-0000-0000-0000CD000000}"/>
    <cellStyle name="Normal 102 5" xfId="206" xr:uid="{00000000-0005-0000-0000-0000CE000000}"/>
    <cellStyle name="Normal 102 6" xfId="207" xr:uid="{00000000-0005-0000-0000-0000CF000000}"/>
    <cellStyle name="Normal 102 7" xfId="208" xr:uid="{00000000-0005-0000-0000-0000D0000000}"/>
    <cellStyle name="Normal 102 8" xfId="209" xr:uid="{00000000-0005-0000-0000-0000D1000000}"/>
    <cellStyle name="Normal 102 9" xfId="210" xr:uid="{00000000-0005-0000-0000-0000D2000000}"/>
    <cellStyle name="Normal 103" xfId="211" xr:uid="{00000000-0005-0000-0000-0000D3000000}"/>
    <cellStyle name="Normal 103 10" xfId="212" xr:uid="{00000000-0005-0000-0000-0000D4000000}"/>
    <cellStyle name="Normal 103 11" xfId="213" xr:uid="{00000000-0005-0000-0000-0000D5000000}"/>
    <cellStyle name="Normal 103 12" xfId="214" xr:uid="{00000000-0005-0000-0000-0000D6000000}"/>
    <cellStyle name="Normal 103 13" xfId="215" xr:uid="{00000000-0005-0000-0000-0000D7000000}"/>
    <cellStyle name="Normal 103 14" xfId="216" xr:uid="{00000000-0005-0000-0000-0000D8000000}"/>
    <cellStyle name="Normal 103 15" xfId="217" xr:uid="{00000000-0005-0000-0000-0000D9000000}"/>
    <cellStyle name="Normal 103 16" xfId="218" xr:uid="{00000000-0005-0000-0000-0000DA000000}"/>
    <cellStyle name="Normal 103 17" xfId="219" xr:uid="{00000000-0005-0000-0000-0000DB000000}"/>
    <cellStyle name="Normal 103 18" xfId="220" xr:uid="{00000000-0005-0000-0000-0000DC000000}"/>
    <cellStyle name="Normal 103 19" xfId="221" xr:uid="{00000000-0005-0000-0000-0000DD000000}"/>
    <cellStyle name="Normal 103 2" xfId="222" xr:uid="{00000000-0005-0000-0000-0000DE000000}"/>
    <cellStyle name="Normal 103 2 2" xfId="223" xr:uid="{00000000-0005-0000-0000-0000DF000000}"/>
    <cellStyle name="Normal 103 20" xfId="224" xr:uid="{00000000-0005-0000-0000-0000E0000000}"/>
    <cellStyle name="Normal 103 21" xfId="225" xr:uid="{00000000-0005-0000-0000-0000E1000000}"/>
    <cellStyle name="Normal 103 22" xfId="226" xr:uid="{00000000-0005-0000-0000-0000E2000000}"/>
    <cellStyle name="Normal 103 23" xfId="227" xr:uid="{00000000-0005-0000-0000-0000E3000000}"/>
    <cellStyle name="Normal 103 24" xfId="228" xr:uid="{00000000-0005-0000-0000-0000E4000000}"/>
    <cellStyle name="Normal 103 25" xfId="229" xr:uid="{00000000-0005-0000-0000-0000E5000000}"/>
    <cellStyle name="Normal 103 26" xfId="230" xr:uid="{00000000-0005-0000-0000-0000E6000000}"/>
    <cellStyle name="Normal 103 27" xfId="231" xr:uid="{00000000-0005-0000-0000-0000E7000000}"/>
    <cellStyle name="Normal 103 3" xfId="232" xr:uid="{00000000-0005-0000-0000-0000E8000000}"/>
    <cellStyle name="Normal 103 4" xfId="233" xr:uid="{00000000-0005-0000-0000-0000E9000000}"/>
    <cellStyle name="Normal 103 5" xfId="234" xr:uid="{00000000-0005-0000-0000-0000EA000000}"/>
    <cellStyle name="Normal 103 6" xfId="235" xr:uid="{00000000-0005-0000-0000-0000EB000000}"/>
    <cellStyle name="Normal 103 7" xfId="236" xr:uid="{00000000-0005-0000-0000-0000EC000000}"/>
    <cellStyle name="Normal 103 8" xfId="237" xr:uid="{00000000-0005-0000-0000-0000ED000000}"/>
    <cellStyle name="Normal 103 9" xfId="238" xr:uid="{00000000-0005-0000-0000-0000EE000000}"/>
    <cellStyle name="Normal 104" xfId="239" xr:uid="{00000000-0005-0000-0000-0000EF000000}"/>
    <cellStyle name="Normal 104 10" xfId="240" xr:uid="{00000000-0005-0000-0000-0000F0000000}"/>
    <cellStyle name="Normal 104 11" xfId="241" xr:uid="{00000000-0005-0000-0000-0000F1000000}"/>
    <cellStyle name="Normal 104 12" xfId="242" xr:uid="{00000000-0005-0000-0000-0000F2000000}"/>
    <cellStyle name="Normal 104 13" xfId="243" xr:uid="{00000000-0005-0000-0000-0000F3000000}"/>
    <cellStyle name="Normal 104 14" xfId="244" xr:uid="{00000000-0005-0000-0000-0000F4000000}"/>
    <cellStyle name="Normal 104 15" xfId="245" xr:uid="{00000000-0005-0000-0000-0000F5000000}"/>
    <cellStyle name="Normal 104 16" xfId="246" xr:uid="{00000000-0005-0000-0000-0000F6000000}"/>
    <cellStyle name="Normal 104 17" xfId="247" xr:uid="{00000000-0005-0000-0000-0000F7000000}"/>
    <cellStyle name="Normal 104 18" xfId="248" xr:uid="{00000000-0005-0000-0000-0000F8000000}"/>
    <cellStyle name="Normal 104 19" xfId="249" xr:uid="{00000000-0005-0000-0000-0000F9000000}"/>
    <cellStyle name="Normal 104 2" xfId="250" xr:uid="{00000000-0005-0000-0000-0000FA000000}"/>
    <cellStyle name="Normal 104 2 2" xfId="251" xr:uid="{00000000-0005-0000-0000-0000FB000000}"/>
    <cellStyle name="Normal 104 20" xfId="252" xr:uid="{00000000-0005-0000-0000-0000FC000000}"/>
    <cellStyle name="Normal 104 21" xfId="253" xr:uid="{00000000-0005-0000-0000-0000FD000000}"/>
    <cellStyle name="Normal 104 22" xfId="254" xr:uid="{00000000-0005-0000-0000-0000FE000000}"/>
    <cellStyle name="Normal 104 23" xfId="255" xr:uid="{00000000-0005-0000-0000-0000FF000000}"/>
    <cellStyle name="Normal 104 24" xfId="256" xr:uid="{00000000-0005-0000-0000-000000010000}"/>
    <cellStyle name="Normal 104 25" xfId="257" xr:uid="{00000000-0005-0000-0000-000001010000}"/>
    <cellStyle name="Normal 104 26" xfId="258" xr:uid="{00000000-0005-0000-0000-000002010000}"/>
    <cellStyle name="Normal 104 27" xfId="259" xr:uid="{00000000-0005-0000-0000-000003010000}"/>
    <cellStyle name="Normal 104 3" xfId="260" xr:uid="{00000000-0005-0000-0000-000004010000}"/>
    <cellStyle name="Normal 104 4" xfId="261" xr:uid="{00000000-0005-0000-0000-000005010000}"/>
    <cellStyle name="Normal 104 5" xfId="262" xr:uid="{00000000-0005-0000-0000-000006010000}"/>
    <cellStyle name="Normal 104 6" xfId="263" xr:uid="{00000000-0005-0000-0000-000007010000}"/>
    <cellStyle name="Normal 104 7" xfId="264" xr:uid="{00000000-0005-0000-0000-000008010000}"/>
    <cellStyle name="Normal 104 8" xfId="265" xr:uid="{00000000-0005-0000-0000-000009010000}"/>
    <cellStyle name="Normal 104 9" xfId="266" xr:uid="{00000000-0005-0000-0000-00000A010000}"/>
    <cellStyle name="Normal 105" xfId="267" xr:uid="{00000000-0005-0000-0000-00000B010000}"/>
    <cellStyle name="Normal 105 10" xfId="268" xr:uid="{00000000-0005-0000-0000-00000C010000}"/>
    <cellStyle name="Normal 105 11" xfId="269" xr:uid="{00000000-0005-0000-0000-00000D010000}"/>
    <cellStyle name="Normal 105 12" xfId="270" xr:uid="{00000000-0005-0000-0000-00000E010000}"/>
    <cellStyle name="Normal 105 13" xfId="271" xr:uid="{00000000-0005-0000-0000-00000F010000}"/>
    <cellStyle name="Normal 105 14" xfId="272" xr:uid="{00000000-0005-0000-0000-000010010000}"/>
    <cellStyle name="Normal 105 15" xfId="273" xr:uid="{00000000-0005-0000-0000-000011010000}"/>
    <cellStyle name="Normal 105 16" xfId="274" xr:uid="{00000000-0005-0000-0000-000012010000}"/>
    <cellStyle name="Normal 105 17" xfId="275" xr:uid="{00000000-0005-0000-0000-000013010000}"/>
    <cellStyle name="Normal 105 18" xfId="276" xr:uid="{00000000-0005-0000-0000-000014010000}"/>
    <cellStyle name="Normal 105 19" xfId="277" xr:uid="{00000000-0005-0000-0000-000015010000}"/>
    <cellStyle name="Normal 105 2" xfId="278" xr:uid="{00000000-0005-0000-0000-000016010000}"/>
    <cellStyle name="Normal 105 2 2" xfId="279" xr:uid="{00000000-0005-0000-0000-000017010000}"/>
    <cellStyle name="Normal 105 20" xfId="280" xr:uid="{00000000-0005-0000-0000-000018010000}"/>
    <cellStyle name="Normal 105 21" xfId="281" xr:uid="{00000000-0005-0000-0000-000019010000}"/>
    <cellStyle name="Normal 105 22" xfId="282" xr:uid="{00000000-0005-0000-0000-00001A010000}"/>
    <cellStyle name="Normal 105 23" xfId="283" xr:uid="{00000000-0005-0000-0000-00001B010000}"/>
    <cellStyle name="Normal 105 24" xfId="284" xr:uid="{00000000-0005-0000-0000-00001C010000}"/>
    <cellStyle name="Normal 105 25" xfId="285" xr:uid="{00000000-0005-0000-0000-00001D010000}"/>
    <cellStyle name="Normal 105 26" xfId="286" xr:uid="{00000000-0005-0000-0000-00001E010000}"/>
    <cellStyle name="Normal 105 27" xfId="287" xr:uid="{00000000-0005-0000-0000-00001F010000}"/>
    <cellStyle name="Normal 105 3" xfId="288" xr:uid="{00000000-0005-0000-0000-000020010000}"/>
    <cellStyle name="Normal 105 4" xfId="289" xr:uid="{00000000-0005-0000-0000-000021010000}"/>
    <cellStyle name="Normal 105 5" xfId="290" xr:uid="{00000000-0005-0000-0000-000022010000}"/>
    <cellStyle name="Normal 105 6" xfId="291" xr:uid="{00000000-0005-0000-0000-000023010000}"/>
    <cellStyle name="Normal 105 7" xfId="292" xr:uid="{00000000-0005-0000-0000-000024010000}"/>
    <cellStyle name="Normal 105 8" xfId="293" xr:uid="{00000000-0005-0000-0000-000025010000}"/>
    <cellStyle name="Normal 105 9" xfId="294" xr:uid="{00000000-0005-0000-0000-000026010000}"/>
    <cellStyle name="Normal 106" xfId="295" xr:uid="{00000000-0005-0000-0000-000027010000}"/>
    <cellStyle name="Normal 106 10" xfId="296" xr:uid="{00000000-0005-0000-0000-000028010000}"/>
    <cellStyle name="Normal 106 11" xfId="297" xr:uid="{00000000-0005-0000-0000-000029010000}"/>
    <cellStyle name="Normal 106 12" xfId="298" xr:uid="{00000000-0005-0000-0000-00002A010000}"/>
    <cellStyle name="Normal 106 13" xfId="299" xr:uid="{00000000-0005-0000-0000-00002B010000}"/>
    <cellStyle name="Normal 106 14" xfId="300" xr:uid="{00000000-0005-0000-0000-00002C010000}"/>
    <cellStyle name="Normal 106 15" xfId="301" xr:uid="{00000000-0005-0000-0000-00002D010000}"/>
    <cellStyle name="Normal 106 16" xfId="302" xr:uid="{00000000-0005-0000-0000-00002E010000}"/>
    <cellStyle name="Normal 106 17" xfId="303" xr:uid="{00000000-0005-0000-0000-00002F010000}"/>
    <cellStyle name="Normal 106 18" xfId="304" xr:uid="{00000000-0005-0000-0000-000030010000}"/>
    <cellStyle name="Normal 106 19" xfId="305" xr:uid="{00000000-0005-0000-0000-000031010000}"/>
    <cellStyle name="Normal 106 2" xfId="306" xr:uid="{00000000-0005-0000-0000-000032010000}"/>
    <cellStyle name="Normal 106 2 2" xfId="307" xr:uid="{00000000-0005-0000-0000-000033010000}"/>
    <cellStyle name="Normal 106 20" xfId="308" xr:uid="{00000000-0005-0000-0000-000034010000}"/>
    <cellStyle name="Normal 106 21" xfId="309" xr:uid="{00000000-0005-0000-0000-000035010000}"/>
    <cellStyle name="Normal 106 22" xfId="310" xr:uid="{00000000-0005-0000-0000-000036010000}"/>
    <cellStyle name="Normal 106 23" xfId="311" xr:uid="{00000000-0005-0000-0000-000037010000}"/>
    <cellStyle name="Normal 106 24" xfId="312" xr:uid="{00000000-0005-0000-0000-000038010000}"/>
    <cellStyle name="Normal 106 25" xfId="313" xr:uid="{00000000-0005-0000-0000-000039010000}"/>
    <cellStyle name="Normal 106 26" xfId="314" xr:uid="{00000000-0005-0000-0000-00003A010000}"/>
    <cellStyle name="Normal 106 27" xfId="315" xr:uid="{00000000-0005-0000-0000-00003B010000}"/>
    <cellStyle name="Normal 106 3" xfId="316" xr:uid="{00000000-0005-0000-0000-00003C010000}"/>
    <cellStyle name="Normal 106 4" xfId="317" xr:uid="{00000000-0005-0000-0000-00003D010000}"/>
    <cellStyle name="Normal 106 5" xfId="318" xr:uid="{00000000-0005-0000-0000-00003E010000}"/>
    <cellStyle name="Normal 106 6" xfId="319" xr:uid="{00000000-0005-0000-0000-00003F010000}"/>
    <cellStyle name="Normal 106 7" xfId="320" xr:uid="{00000000-0005-0000-0000-000040010000}"/>
    <cellStyle name="Normal 106 8" xfId="321" xr:uid="{00000000-0005-0000-0000-000041010000}"/>
    <cellStyle name="Normal 106 9" xfId="322" xr:uid="{00000000-0005-0000-0000-000042010000}"/>
    <cellStyle name="Normal 107" xfId="323" xr:uid="{00000000-0005-0000-0000-000043010000}"/>
    <cellStyle name="Normal 107 10" xfId="324" xr:uid="{00000000-0005-0000-0000-000044010000}"/>
    <cellStyle name="Normal 107 11" xfId="325" xr:uid="{00000000-0005-0000-0000-000045010000}"/>
    <cellStyle name="Normal 107 12" xfId="326" xr:uid="{00000000-0005-0000-0000-000046010000}"/>
    <cellStyle name="Normal 107 13" xfId="327" xr:uid="{00000000-0005-0000-0000-000047010000}"/>
    <cellStyle name="Normal 107 14" xfId="328" xr:uid="{00000000-0005-0000-0000-000048010000}"/>
    <cellStyle name="Normal 107 15" xfId="329" xr:uid="{00000000-0005-0000-0000-000049010000}"/>
    <cellStyle name="Normal 107 16" xfId="330" xr:uid="{00000000-0005-0000-0000-00004A010000}"/>
    <cellStyle name="Normal 107 17" xfId="331" xr:uid="{00000000-0005-0000-0000-00004B010000}"/>
    <cellStyle name="Normal 107 18" xfId="332" xr:uid="{00000000-0005-0000-0000-00004C010000}"/>
    <cellStyle name="Normal 107 19" xfId="333" xr:uid="{00000000-0005-0000-0000-00004D010000}"/>
    <cellStyle name="Normal 107 2" xfId="334" xr:uid="{00000000-0005-0000-0000-00004E010000}"/>
    <cellStyle name="Normal 107 2 2" xfId="335" xr:uid="{00000000-0005-0000-0000-00004F010000}"/>
    <cellStyle name="Normal 107 20" xfId="336" xr:uid="{00000000-0005-0000-0000-000050010000}"/>
    <cellStyle name="Normal 107 21" xfId="337" xr:uid="{00000000-0005-0000-0000-000051010000}"/>
    <cellStyle name="Normal 107 22" xfId="338" xr:uid="{00000000-0005-0000-0000-000052010000}"/>
    <cellStyle name="Normal 107 23" xfId="339" xr:uid="{00000000-0005-0000-0000-000053010000}"/>
    <cellStyle name="Normal 107 24" xfId="340" xr:uid="{00000000-0005-0000-0000-000054010000}"/>
    <cellStyle name="Normal 107 25" xfId="341" xr:uid="{00000000-0005-0000-0000-000055010000}"/>
    <cellStyle name="Normal 107 26" xfId="342" xr:uid="{00000000-0005-0000-0000-000056010000}"/>
    <cellStyle name="Normal 107 27" xfId="343" xr:uid="{00000000-0005-0000-0000-000057010000}"/>
    <cellStyle name="Normal 107 3" xfId="344" xr:uid="{00000000-0005-0000-0000-000058010000}"/>
    <cellStyle name="Normal 107 4" xfId="345" xr:uid="{00000000-0005-0000-0000-000059010000}"/>
    <cellStyle name="Normal 107 5" xfId="346" xr:uid="{00000000-0005-0000-0000-00005A010000}"/>
    <cellStyle name="Normal 107 6" xfId="347" xr:uid="{00000000-0005-0000-0000-00005B010000}"/>
    <cellStyle name="Normal 107 7" xfId="348" xr:uid="{00000000-0005-0000-0000-00005C010000}"/>
    <cellStyle name="Normal 107 8" xfId="349" xr:uid="{00000000-0005-0000-0000-00005D010000}"/>
    <cellStyle name="Normal 107 9" xfId="350" xr:uid="{00000000-0005-0000-0000-00005E010000}"/>
    <cellStyle name="Normal 108" xfId="351" xr:uid="{00000000-0005-0000-0000-00005F010000}"/>
    <cellStyle name="Normal 108 10" xfId="352" xr:uid="{00000000-0005-0000-0000-000060010000}"/>
    <cellStyle name="Normal 108 11" xfId="353" xr:uid="{00000000-0005-0000-0000-000061010000}"/>
    <cellStyle name="Normal 108 12" xfId="354" xr:uid="{00000000-0005-0000-0000-000062010000}"/>
    <cellStyle name="Normal 108 13" xfId="355" xr:uid="{00000000-0005-0000-0000-000063010000}"/>
    <cellStyle name="Normal 108 14" xfId="356" xr:uid="{00000000-0005-0000-0000-000064010000}"/>
    <cellStyle name="Normal 108 15" xfId="357" xr:uid="{00000000-0005-0000-0000-000065010000}"/>
    <cellStyle name="Normal 108 16" xfId="358" xr:uid="{00000000-0005-0000-0000-000066010000}"/>
    <cellStyle name="Normal 108 17" xfId="359" xr:uid="{00000000-0005-0000-0000-000067010000}"/>
    <cellStyle name="Normal 108 18" xfId="360" xr:uid="{00000000-0005-0000-0000-000068010000}"/>
    <cellStyle name="Normal 108 19" xfId="361" xr:uid="{00000000-0005-0000-0000-000069010000}"/>
    <cellStyle name="Normal 108 2" xfId="362" xr:uid="{00000000-0005-0000-0000-00006A010000}"/>
    <cellStyle name="Normal 108 2 2" xfId="363" xr:uid="{00000000-0005-0000-0000-00006B010000}"/>
    <cellStyle name="Normal 108 20" xfId="364" xr:uid="{00000000-0005-0000-0000-00006C010000}"/>
    <cellStyle name="Normal 108 21" xfId="365" xr:uid="{00000000-0005-0000-0000-00006D010000}"/>
    <cellStyle name="Normal 108 22" xfId="366" xr:uid="{00000000-0005-0000-0000-00006E010000}"/>
    <cellStyle name="Normal 108 23" xfId="367" xr:uid="{00000000-0005-0000-0000-00006F010000}"/>
    <cellStyle name="Normal 108 24" xfId="368" xr:uid="{00000000-0005-0000-0000-000070010000}"/>
    <cellStyle name="Normal 108 25" xfId="369" xr:uid="{00000000-0005-0000-0000-000071010000}"/>
    <cellStyle name="Normal 108 26" xfId="370" xr:uid="{00000000-0005-0000-0000-000072010000}"/>
    <cellStyle name="Normal 108 27" xfId="371" xr:uid="{00000000-0005-0000-0000-000073010000}"/>
    <cellStyle name="Normal 108 3" xfId="372" xr:uid="{00000000-0005-0000-0000-000074010000}"/>
    <cellStyle name="Normal 108 4" xfId="373" xr:uid="{00000000-0005-0000-0000-000075010000}"/>
    <cellStyle name="Normal 108 5" xfId="374" xr:uid="{00000000-0005-0000-0000-000076010000}"/>
    <cellStyle name="Normal 108 6" xfId="375" xr:uid="{00000000-0005-0000-0000-000077010000}"/>
    <cellStyle name="Normal 108 7" xfId="376" xr:uid="{00000000-0005-0000-0000-000078010000}"/>
    <cellStyle name="Normal 108 8" xfId="377" xr:uid="{00000000-0005-0000-0000-000079010000}"/>
    <cellStyle name="Normal 108 9" xfId="378" xr:uid="{00000000-0005-0000-0000-00007A010000}"/>
    <cellStyle name="Normal 109" xfId="379" xr:uid="{00000000-0005-0000-0000-00007B010000}"/>
    <cellStyle name="Normal 109 10" xfId="380" xr:uid="{00000000-0005-0000-0000-00007C010000}"/>
    <cellStyle name="Normal 109 11" xfId="381" xr:uid="{00000000-0005-0000-0000-00007D010000}"/>
    <cellStyle name="Normal 109 12" xfId="382" xr:uid="{00000000-0005-0000-0000-00007E010000}"/>
    <cellStyle name="Normal 109 13" xfId="383" xr:uid="{00000000-0005-0000-0000-00007F010000}"/>
    <cellStyle name="Normal 109 14" xfId="384" xr:uid="{00000000-0005-0000-0000-000080010000}"/>
    <cellStyle name="Normal 109 15" xfId="385" xr:uid="{00000000-0005-0000-0000-000081010000}"/>
    <cellStyle name="Normal 109 16" xfId="386" xr:uid="{00000000-0005-0000-0000-000082010000}"/>
    <cellStyle name="Normal 109 17" xfId="387" xr:uid="{00000000-0005-0000-0000-000083010000}"/>
    <cellStyle name="Normal 109 18" xfId="388" xr:uid="{00000000-0005-0000-0000-000084010000}"/>
    <cellStyle name="Normal 109 19" xfId="389" xr:uid="{00000000-0005-0000-0000-000085010000}"/>
    <cellStyle name="Normal 109 2" xfId="390" xr:uid="{00000000-0005-0000-0000-000086010000}"/>
    <cellStyle name="Normal 109 2 2" xfId="391" xr:uid="{00000000-0005-0000-0000-000087010000}"/>
    <cellStyle name="Normal 109 20" xfId="392" xr:uid="{00000000-0005-0000-0000-000088010000}"/>
    <cellStyle name="Normal 109 21" xfId="393" xr:uid="{00000000-0005-0000-0000-000089010000}"/>
    <cellStyle name="Normal 109 22" xfId="394" xr:uid="{00000000-0005-0000-0000-00008A010000}"/>
    <cellStyle name="Normal 109 23" xfId="395" xr:uid="{00000000-0005-0000-0000-00008B010000}"/>
    <cellStyle name="Normal 109 24" xfId="396" xr:uid="{00000000-0005-0000-0000-00008C010000}"/>
    <cellStyle name="Normal 109 25" xfId="397" xr:uid="{00000000-0005-0000-0000-00008D010000}"/>
    <cellStyle name="Normal 109 26" xfId="398" xr:uid="{00000000-0005-0000-0000-00008E010000}"/>
    <cellStyle name="Normal 109 27" xfId="399" xr:uid="{00000000-0005-0000-0000-00008F010000}"/>
    <cellStyle name="Normal 109 3" xfId="400" xr:uid="{00000000-0005-0000-0000-000090010000}"/>
    <cellStyle name="Normal 109 4" xfId="401" xr:uid="{00000000-0005-0000-0000-000091010000}"/>
    <cellStyle name="Normal 109 5" xfId="402" xr:uid="{00000000-0005-0000-0000-000092010000}"/>
    <cellStyle name="Normal 109 6" xfId="403" xr:uid="{00000000-0005-0000-0000-000093010000}"/>
    <cellStyle name="Normal 109 7" xfId="404" xr:uid="{00000000-0005-0000-0000-000094010000}"/>
    <cellStyle name="Normal 109 8" xfId="405" xr:uid="{00000000-0005-0000-0000-000095010000}"/>
    <cellStyle name="Normal 109 9" xfId="406" xr:uid="{00000000-0005-0000-0000-000096010000}"/>
    <cellStyle name="Normal 11" xfId="407" xr:uid="{00000000-0005-0000-0000-000097010000}"/>
    <cellStyle name="Normal 11 10" xfId="408" xr:uid="{00000000-0005-0000-0000-000098010000}"/>
    <cellStyle name="Normal 11 10 2" xfId="409" xr:uid="{00000000-0005-0000-0000-000099010000}"/>
    <cellStyle name="Normal 11 11" xfId="410" xr:uid="{00000000-0005-0000-0000-00009A010000}"/>
    <cellStyle name="Normal 11 11 2" xfId="411" xr:uid="{00000000-0005-0000-0000-00009B010000}"/>
    <cellStyle name="Normal 11 12" xfId="412" xr:uid="{00000000-0005-0000-0000-00009C010000}"/>
    <cellStyle name="Normal 11 12 2" xfId="413" xr:uid="{00000000-0005-0000-0000-00009D010000}"/>
    <cellStyle name="Normal 11 13" xfId="414" xr:uid="{00000000-0005-0000-0000-00009E010000}"/>
    <cellStyle name="Normal 11 13 2" xfId="415" xr:uid="{00000000-0005-0000-0000-00009F010000}"/>
    <cellStyle name="Normal 11 14" xfId="416" xr:uid="{00000000-0005-0000-0000-0000A0010000}"/>
    <cellStyle name="Normal 11 14 2" xfId="417" xr:uid="{00000000-0005-0000-0000-0000A1010000}"/>
    <cellStyle name="Normal 11 15" xfId="418" xr:uid="{00000000-0005-0000-0000-0000A2010000}"/>
    <cellStyle name="Normal 11 15 2" xfId="419" xr:uid="{00000000-0005-0000-0000-0000A3010000}"/>
    <cellStyle name="Normal 11 16" xfId="420" xr:uid="{00000000-0005-0000-0000-0000A4010000}"/>
    <cellStyle name="Normal 11 16 2" xfId="421" xr:uid="{00000000-0005-0000-0000-0000A5010000}"/>
    <cellStyle name="Normal 11 17" xfId="422" xr:uid="{00000000-0005-0000-0000-0000A6010000}"/>
    <cellStyle name="Normal 11 18" xfId="423" xr:uid="{00000000-0005-0000-0000-0000A7010000}"/>
    <cellStyle name="Normal 11 19" xfId="424" xr:uid="{00000000-0005-0000-0000-0000A8010000}"/>
    <cellStyle name="Normal 11 2" xfId="425" xr:uid="{00000000-0005-0000-0000-0000A9010000}"/>
    <cellStyle name="Normal 11 2 2" xfId="426" xr:uid="{00000000-0005-0000-0000-0000AA010000}"/>
    <cellStyle name="Normal 11 20" xfId="427" xr:uid="{00000000-0005-0000-0000-0000AB010000}"/>
    <cellStyle name="Normal 11 21" xfId="428" xr:uid="{00000000-0005-0000-0000-0000AC010000}"/>
    <cellStyle name="Normal 11 22" xfId="429" xr:uid="{00000000-0005-0000-0000-0000AD010000}"/>
    <cellStyle name="Normal 11 23" xfId="430" xr:uid="{00000000-0005-0000-0000-0000AE010000}"/>
    <cellStyle name="Normal 11 24" xfId="431" xr:uid="{00000000-0005-0000-0000-0000AF010000}"/>
    <cellStyle name="Normal 11 25" xfId="432" xr:uid="{00000000-0005-0000-0000-0000B0010000}"/>
    <cellStyle name="Normal 11 26" xfId="433" xr:uid="{00000000-0005-0000-0000-0000B1010000}"/>
    <cellStyle name="Normal 11 27" xfId="434" xr:uid="{00000000-0005-0000-0000-0000B2010000}"/>
    <cellStyle name="Normal 11 28" xfId="435" xr:uid="{00000000-0005-0000-0000-0000B3010000}"/>
    <cellStyle name="Normal 11 29" xfId="436" xr:uid="{00000000-0005-0000-0000-0000B4010000}"/>
    <cellStyle name="Normal 11 3" xfId="437" xr:uid="{00000000-0005-0000-0000-0000B5010000}"/>
    <cellStyle name="Normal 11 3 2" xfId="438" xr:uid="{00000000-0005-0000-0000-0000B6010000}"/>
    <cellStyle name="Normal 11 30" xfId="439" xr:uid="{00000000-0005-0000-0000-0000B7010000}"/>
    <cellStyle name="Normal 11 31" xfId="440" xr:uid="{00000000-0005-0000-0000-0000B8010000}"/>
    <cellStyle name="Normal 11 32" xfId="441" xr:uid="{00000000-0005-0000-0000-0000B9010000}"/>
    <cellStyle name="Normal 11 33" xfId="442" xr:uid="{00000000-0005-0000-0000-0000BA010000}"/>
    <cellStyle name="Normal 11 34" xfId="443" xr:uid="{00000000-0005-0000-0000-0000BB010000}"/>
    <cellStyle name="Normal 11 35" xfId="444" xr:uid="{00000000-0005-0000-0000-0000BC010000}"/>
    <cellStyle name="Normal 11 36" xfId="445" xr:uid="{00000000-0005-0000-0000-0000BD010000}"/>
    <cellStyle name="Normal 11 37" xfId="446" xr:uid="{00000000-0005-0000-0000-0000BE010000}"/>
    <cellStyle name="Normal 11 38" xfId="447" xr:uid="{00000000-0005-0000-0000-0000BF010000}"/>
    <cellStyle name="Normal 11 39" xfId="448" xr:uid="{00000000-0005-0000-0000-0000C0010000}"/>
    <cellStyle name="Normal 11 4" xfId="449" xr:uid="{00000000-0005-0000-0000-0000C1010000}"/>
    <cellStyle name="Normal 11 4 2" xfId="450" xr:uid="{00000000-0005-0000-0000-0000C2010000}"/>
    <cellStyle name="Normal 11 40" xfId="451" xr:uid="{00000000-0005-0000-0000-0000C3010000}"/>
    <cellStyle name="Normal 11 41" xfId="452" xr:uid="{00000000-0005-0000-0000-0000C4010000}"/>
    <cellStyle name="Normal 11 42" xfId="453" xr:uid="{00000000-0005-0000-0000-0000C5010000}"/>
    <cellStyle name="Normal 11 43" xfId="454" xr:uid="{00000000-0005-0000-0000-0000C6010000}"/>
    <cellStyle name="Normal 11 44" xfId="455" xr:uid="{00000000-0005-0000-0000-0000C7010000}"/>
    <cellStyle name="Normal 11 5" xfId="456" xr:uid="{00000000-0005-0000-0000-0000C8010000}"/>
    <cellStyle name="Normal 11 5 2" xfId="457" xr:uid="{00000000-0005-0000-0000-0000C9010000}"/>
    <cellStyle name="Normal 11 6" xfId="458" xr:uid="{00000000-0005-0000-0000-0000CA010000}"/>
    <cellStyle name="Normal 11 6 2" xfId="459" xr:uid="{00000000-0005-0000-0000-0000CB010000}"/>
    <cellStyle name="Normal 11 7" xfId="460" xr:uid="{00000000-0005-0000-0000-0000CC010000}"/>
    <cellStyle name="Normal 11 7 2" xfId="461" xr:uid="{00000000-0005-0000-0000-0000CD010000}"/>
    <cellStyle name="Normal 11 8" xfId="462" xr:uid="{00000000-0005-0000-0000-0000CE010000}"/>
    <cellStyle name="Normal 11 8 2" xfId="463" xr:uid="{00000000-0005-0000-0000-0000CF010000}"/>
    <cellStyle name="Normal 11 9" xfId="464" xr:uid="{00000000-0005-0000-0000-0000D0010000}"/>
    <cellStyle name="Normal 11 9 2" xfId="465" xr:uid="{00000000-0005-0000-0000-0000D1010000}"/>
    <cellStyle name="Normal 110" xfId="466" xr:uid="{00000000-0005-0000-0000-0000D2010000}"/>
    <cellStyle name="Normal 110 10" xfId="467" xr:uid="{00000000-0005-0000-0000-0000D3010000}"/>
    <cellStyle name="Normal 110 11" xfId="468" xr:uid="{00000000-0005-0000-0000-0000D4010000}"/>
    <cellStyle name="Normal 110 12" xfId="469" xr:uid="{00000000-0005-0000-0000-0000D5010000}"/>
    <cellStyle name="Normal 110 13" xfId="470" xr:uid="{00000000-0005-0000-0000-0000D6010000}"/>
    <cellStyle name="Normal 110 14" xfId="471" xr:uid="{00000000-0005-0000-0000-0000D7010000}"/>
    <cellStyle name="Normal 110 15" xfId="472" xr:uid="{00000000-0005-0000-0000-0000D8010000}"/>
    <cellStyle name="Normal 110 16" xfId="473" xr:uid="{00000000-0005-0000-0000-0000D9010000}"/>
    <cellStyle name="Normal 110 17" xfId="474" xr:uid="{00000000-0005-0000-0000-0000DA010000}"/>
    <cellStyle name="Normal 110 18" xfId="475" xr:uid="{00000000-0005-0000-0000-0000DB010000}"/>
    <cellStyle name="Normal 110 19" xfId="476" xr:uid="{00000000-0005-0000-0000-0000DC010000}"/>
    <cellStyle name="Normal 110 2" xfId="477" xr:uid="{00000000-0005-0000-0000-0000DD010000}"/>
    <cellStyle name="Normal 110 20" xfId="478" xr:uid="{00000000-0005-0000-0000-0000DE010000}"/>
    <cellStyle name="Normal 110 21" xfId="479" xr:uid="{00000000-0005-0000-0000-0000DF010000}"/>
    <cellStyle name="Normal 110 22" xfId="480" xr:uid="{00000000-0005-0000-0000-0000E0010000}"/>
    <cellStyle name="Normal 110 23" xfId="481" xr:uid="{00000000-0005-0000-0000-0000E1010000}"/>
    <cellStyle name="Normal 110 24" xfId="482" xr:uid="{00000000-0005-0000-0000-0000E2010000}"/>
    <cellStyle name="Normal 110 25" xfId="483" xr:uid="{00000000-0005-0000-0000-0000E3010000}"/>
    <cellStyle name="Normal 110 26" xfId="484" xr:uid="{00000000-0005-0000-0000-0000E4010000}"/>
    <cellStyle name="Normal 110 27" xfId="485" xr:uid="{00000000-0005-0000-0000-0000E5010000}"/>
    <cellStyle name="Normal 110 3" xfId="486" xr:uid="{00000000-0005-0000-0000-0000E6010000}"/>
    <cellStyle name="Normal 110 4" xfId="487" xr:uid="{00000000-0005-0000-0000-0000E7010000}"/>
    <cellStyle name="Normal 110 5" xfId="488" xr:uid="{00000000-0005-0000-0000-0000E8010000}"/>
    <cellStyle name="Normal 110 6" xfId="489" xr:uid="{00000000-0005-0000-0000-0000E9010000}"/>
    <cellStyle name="Normal 110 7" xfId="490" xr:uid="{00000000-0005-0000-0000-0000EA010000}"/>
    <cellStyle name="Normal 110 8" xfId="491" xr:uid="{00000000-0005-0000-0000-0000EB010000}"/>
    <cellStyle name="Normal 110 9" xfId="492" xr:uid="{00000000-0005-0000-0000-0000EC010000}"/>
    <cellStyle name="Normal 111" xfId="493" xr:uid="{00000000-0005-0000-0000-0000ED010000}"/>
    <cellStyle name="Normal 112" xfId="494" xr:uid="{00000000-0005-0000-0000-0000EE010000}"/>
    <cellStyle name="Normal 113" xfId="495" xr:uid="{00000000-0005-0000-0000-0000EF010000}"/>
    <cellStyle name="Normal 114" xfId="496" xr:uid="{00000000-0005-0000-0000-0000F0010000}"/>
    <cellStyle name="Normal 115" xfId="497" xr:uid="{00000000-0005-0000-0000-0000F1010000}"/>
    <cellStyle name="Normal 116" xfId="498" xr:uid="{00000000-0005-0000-0000-0000F2010000}"/>
    <cellStyle name="Normal 117" xfId="499" xr:uid="{00000000-0005-0000-0000-0000F3010000}"/>
    <cellStyle name="Normal 118" xfId="500" xr:uid="{00000000-0005-0000-0000-0000F4010000}"/>
    <cellStyle name="Normal 118 2" xfId="501" xr:uid="{00000000-0005-0000-0000-0000F5010000}"/>
    <cellStyle name="Normal 118 3" xfId="502" xr:uid="{00000000-0005-0000-0000-0000F6010000}"/>
    <cellStyle name="Normal 119" xfId="503" xr:uid="{00000000-0005-0000-0000-0000F7010000}"/>
    <cellStyle name="Normal 12" xfId="504" xr:uid="{00000000-0005-0000-0000-0000F8010000}"/>
    <cellStyle name="Normal 12 10" xfId="505" xr:uid="{00000000-0005-0000-0000-0000F9010000}"/>
    <cellStyle name="Normal 12 11" xfId="506" xr:uid="{00000000-0005-0000-0000-0000FA010000}"/>
    <cellStyle name="Normal 12 12" xfId="507" xr:uid="{00000000-0005-0000-0000-0000FB010000}"/>
    <cellStyle name="Normal 12 13" xfId="508" xr:uid="{00000000-0005-0000-0000-0000FC010000}"/>
    <cellStyle name="Normal 12 14" xfId="509" xr:uid="{00000000-0005-0000-0000-0000FD010000}"/>
    <cellStyle name="Normal 12 15" xfId="510" xr:uid="{00000000-0005-0000-0000-0000FE010000}"/>
    <cellStyle name="Normal 12 16" xfId="511" xr:uid="{00000000-0005-0000-0000-0000FF010000}"/>
    <cellStyle name="Normal 12 17" xfId="512" xr:uid="{00000000-0005-0000-0000-000000020000}"/>
    <cellStyle name="Normal 12 18" xfId="513" xr:uid="{00000000-0005-0000-0000-000001020000}"/>
    <cellStyle name="Normal 12 19" xfId="514" xr:uid="{00000000-0005-0000-0000-000002020000}"/>
    <cellStyle name="Normal 12 2" xfId="515" xr:uid="{00000000-0005-0000-0000-000003020000}"/>
    <cellStyle name="Normal 12 20" xfId="516" xr:uid="{00000000-0005-0000-0000-000004020000}"/>
    <cellStyle name="Normal 12 21" xfId="517" xr:uid="{00000000-0005-0000-0000-000005020000}"/>
    <cellStyle name="Normal 12 22" xfId="518" xr:uid="{00000000-0005-0000-0000-000006020000}"/>
    <cellStyle name="Normal 12 23" xfId="519" xr:uid="{00000000-0005-0000-0000-000007020000}"/>
    <cellStyle name="Normal 12 24" xfId="520" xr:uid="{00000000-0005-0000-0000-000008020000}"/>
    <cellStyle name="Normal 12 25" xfId="521" xr:uid="{00000000-0005-0000-0000-000009020000}"/>
    <cellStyle name="Normal 12 26" xfId="522" xr:uid="{00000000-0005-0000-0000-00000A020000}"/>
    <cellStyle name="Normal 12 27" xfId="523" xr:uid="{00000000-0005-0000-0000-00000B020000}"/>
    <cellStyle name="Normal 12 28" xfId="524" xr:uid="{00000000-0005-0000-0000-00000C020000}"/>
    <cellStyle name="Normal 12 3" xfId="525" xr:uid="{00000000-0005-0000-0000-00000D020000}"/>
    <cellStyle name="Normal 12 4" xfId="526" xr:uid="{00000000-0005-0000-0000-00000E020000}"/>
    <cellStyle name="Normal 12 5" xfId="527" xr:uid="{00000000-0005-0000-0000-00000F020000}"/>
    <cellStyle name="Normal 12 6" xfId="528" xr:uid="{00000000-0005-0000-0000-000010020000}"/>
    <cellStyle name="Normal 12 7" xfId="529" xr:uid="{00000000-0005-0000-0000-000011020000}"/>
    <cellStyle name="Normal 12 8" xfId="530" xr:uid="{00000000-0005-0000-0000-000012020000}"/>
    <cellStyle name="Normal 12 9" xfId="531" xr:uid="{00000000-0005-0000-0000-000013020000}"/>
    <cellStyle name="Normal 120" xfId="532" xr:uid="{00000000-0005-0000-0000-000014020000}"/>
    <cellStyle name="Normal 120 2" xfId="533" xr:uid="{00000000-0005-0000-0000-000015020000}"/>
    <cellStyle name="Normal 121" xfId="534" xr:uid="{00000000-0005-0000-0000-000016020000}"/>
    <cellStyle name="Normal 122" xfId="535" xr:uid="{00000000-0005-0000-0000-000017020000}"/>
    <cellStyle name="Normal 123" xfId="536" xr:uid="{00000000-0005-0000-0000-000018020000}"/>
    <cellStyle name="Normal 124" xfId="537" xr:uid="{00000000-0005-0000-0000-000019020000}"/>
    <cellStyle name="Normal 125" xfId="538" xr:uid="{00000000-0005-0000-0000-00001A020000}"/>
    <cellStyle name="Normal 126" xfId="539" xr:uid="{00000000-0005-0000-0000-00001B020000}"/>
    <cellStyle name="Normal 127" xfId="540" xr:uid="{00000000-0005-0000-0000-00001C020000}"/>
    <cellStyle name="Normal 128" xfId="541" xr:uid="{00000000-0005-0000-0000-00001D020000}"/>
    <cellStyle name="Normal 13" xfId="542" xr:uid="{00000000-0005-0000-0000-00001E020000}"/>
    <cellStyle name="Normal 14" xfId="543" xr:uid="{00000000-0005-0000-0000-00001F020000}"/>
    <cellStyle name="Normal 15" xfId="544" xr:uid="{00000000-0005-0000-0000-000020020000}"/>
    <cellStyle name="Normal 16" xfId="545" xr:uid="{00000000-0005-0000-0000-000021020000}"/>
    <cellStyle name="Normal 17" xfId="546" xr:uid="{00000000-0005-0000-0000-000022020000}"/>
    <cellStyle name="Normal 17 2" xfId="547" xr:uid="{00000000-0005-0000-0000-000023020000}"/>
    <cellStyle name="Normal 17 2 2" xfId="548" xr:uid="{00000000-0005-0000-0000-000024020000}"/>
    <cellStyle name="Normal 17 3" xfId="549" xr:uid="{00000000-0005-0000-0000-000025020000}"/>
    <cellStyle name="Normal 18" xfId="550" xr:uid="{00000000-0005-0000-0000-000026020000}"/>
    <cellStyle name="Normal 18 2" xfId="551" xr:uid="{00000000-0005-0000-0000-000027020000}"/>
    <cellStyle name="Normal 18 2 2" xfId="552" xr:uid="{00000000-0005-0000-0000-000028020000}"/>
    <cellStyle name="Normal 18 3" xfId="553" xr:uid="{00000000-0005-0000-0000-000029020000}"/>
    <cellStyle name="Normal 19" xfId="554" xr:uid="{00000000-0005-0000-0000-00002A020000}"/>
    <cellStyle name="Normal 19 2" xfId="555" xr:uid="{00000000-0005-0000-0000-00002B020000}"/>
    <cellStyle name="Normal 19 2 2" xfId="556" xr:uid="{00000000-0005-0000-0000-00002C020000}"/>
    <cellStyle name="Normal 19 3" xfId="557" xr:uid="{00000000-0005-0000-0000-00002D020000}"/>
    <cellStyle name="Normal 2" xfId="558" xr:uid="{00000000-0005-0000-0000-00002E020000}"/>
    <cellStyle name="Normal 2 10" xfId="559" xr:uid="{00000000-0005-0000-0000-00002F020000}"/>
    <cellStyle name="Normal 2 10 2" xfId="560" xr:uid="{00000000-0005-0000-0000-000030020000}"/>
    <cellStyle name="Normal 2 11" xfId="561" xr:uid="{00000000-0005-0000-0000-000031020000}"/>
    <cellStyle name="Normal 2 11 2" xfId="562" xr:uid="{00000000-0005-0000-0000-000032020000}"/>
    <cellStyle name="Normal 2 12" xfId="563" xr:uid="{00000000-0005-0000-0000-000033020000}"/>
    <cellStyle name="Normal 2 12 2" xfId="564" xr:uid="{00000000-0005-0000-0000-000034020000}"/>
    <cellStyle name="Normal 2 13" xfId="565" xr:uid="{00000000-0005-0000-0000-000035020000}"/>
    <cellStyle name="Normal 2 13 2" xfId="566" xr:uid="{00000000-0005-0000-0000-000036020000}"/>
    <cellStyle name="Normal 2 14" xfId="567" xr:uid="{00000000-0005-0000-0000-000037020000}"/>
    <cellStyle name="Normal 2 14 2" xfId="568" xr:uid="{00000000-0005-0000-0000-000038020000}"/>
    <cellStyle name="Normal 2 15" xfId="569" xr:uid="{00000000-0005-0000-0000-000039020000}"/>
    <cellStyle name="Normal 2 15 2" xfId="570" xr:uid="{00000000-0005-0000-0000-00003A020000}"/>
    <cellStyle name="Normal 2 16" xfId="571" xr:uid="{00000000-0005-0000-0000-00003B020000}"/>
    <cellStyle name="Normal 2 16 2" xfId="572" xr:uid="{00000000-0005-0000-0000-00003C020000}"/>
    <cellStyle name="Normal 2 17" xfId="573" xr:uid="{00000000-0005-0000-0000-00003D020000}"/>
    <cellStyle name="Normal 2 17 2" xfId="574" xr:uid="{00000000-0005-0000-0000-00003E020000}"/>
    <cellStyle name="Normal 2 18" xfId="575" xr:uid="{00000000-0005-0000-0000-00003F020000}"/>
    <cellStyle name="Normal 2 18 2" xfId="576" xr:uid="{00000000-0005-0000-0000-000040020000}"/>
    <cellStyle name="Normal 2 19" xfId="577" xr:uid="{00000000-0005-0000-0000-000041020000}"/>
    <cellStyle name="Normal 2 19 2" xfId="578" xr:uid="{00000000-0005-0000-0000-000042020000}"/>
    <cellStyle name="Normal 2 2" xfId="579" xr:uid="{00000000-0005-0000-0000-000043020000}"/>
    <cellStyle name="Normal 2 2 10" xfId="580" xr:uid="{00000000-0005-0000-0000-000044020000}"/>
    <cellStyle name="Normal 2 2 11" xfId="581" xr:uid="{00000000-0005-0000-0000-000045020000}"/>
    <cellStyle name="Normal 2 2 12" xfId="582" xr:uid="{00000000-0005-0000-0000-000046020000}"/>
    <cellStyle name="Normal 2 2 13" xfId="583" xr:uid="{00000000-0005-0000-0000-000047020000}"/>
    <cellStyle name="Normal 2 2 14" xfId="584" xr:uid="{00000000-0005-0000-0000-000048020000}"/>
    <cellStyle name="Normal 2 2 15" xfId="585" xr:uid="{00000000-0005-0000-0000-000049020000}"/>
    <cellStyle name="Normal 2 2 16" xfId="586" xr:uid="{00000000-0005-0000-0000-00004A020000}"/>
    <cellStyle name="Normal 2 2 17" xfId="587" xr:uid="{00000000-0005-0000-0000-00004B020000}"/>
    <cellStyle name="Normal 2 2 18" xfId="588" xr:uid="{00000000-0005-0000-0000-00004C020000}"/>
    <cellStyle name="Normal 2 2 19" xfId="589" xr:uid="{00000000-0005-0000-0000-00004D020000}"/>
    <cellStyle name="Normal 2 2 2" xfId="590" xr:uid="{00000000-0005-0000-0000-00004E020000}"/>
    <cellStyle name="Normal 2 2 2 2" xfId="591" xr:uid="{00000000-0005-0000-0000-00004F020000}"/>
    <cellStyle name="Normal 2 2 2 2 2" xfId="592" xr:uid="{00000000-0005-0000-0000-000050020000}"/>
    <cellStyle name="Normal 2 2 2 2 2 2" xfId="593" xr:uid="{00000000-0005-0000-0000-000051020000}"/>
    <cellStyle name="Normal 2 2 2 2 2 2 2" xfId="594" xr:uid="{00000000-0005-0000-0000-000052020000}"/>
    <cellStyle name="Normal 2 2 2 2 2 2 3" xfId="595" xr:uid="{00000000-0005-0000-0000-000053020000}"/>
    <cellStyle name="Normal 2 2 2 2 3" xfId="596" xr:uid="{00000000-0005-0000-0000-000054020000}"/>
    <cellStyle name="Normal 2 2 2 2 3 2" xfId="597" xr:uid="{00000000-0005-0000-0000-000055020000}"/>
    <cellStyle name="Normal 2 2 2 2 4" xfId="598" xr:uid="{00000000-0005-0000-0000-000056020000}"/>
    <cellStyle name="Normal 2 2 2 2 4 2" xfId="599" xr:uid="{00000000-0005-0000-0000-000057020000}"/>
    <cellStyle name="Normal 2 2 2 2 5" xfId="600" xr:uid="{00000000-0005-0000-0000-000058020000}"/>
    <cellStyle name="Normal 2 2 2 2 5 2" xfId="601" xr:uid="{00000000-0005-0000-0000-000059020000}"/>
    <cellStyle name="Normal 2 2 2 2 6" xfId="602" xr:uid="{00000000-0005-0000-0000-00005A020000}"/>
    <cellStyle name="Normal 2 2 2 2 6 2" xfId="603" xr:uid="{00000000-0005-0000-0000-00005B020000}"/>
    <cellStyle name="Normal 2 2 2 2 7" xfId="604" xr:uid="{00000000-0005-0000-0000-00005C020000}"/>
    <cellStyle name="Normal 2 2 2 2 7 2" xfId="605" xr:uid="{00000000-0005-0000-0000-00005D020000}"/>
    <cellStyle name="Normal 2 2 2 2 8" xfId="606" xr:uid="{00000000-0005-0000-0000-00005E020000}"/>
    <cellStyle name="Normal 2 2 2 2 9" xfId="607" xr:uid="{00000000-0005-0000-0000-00005F020000}"/>
    <cellStyle name="Normal 2 2 2 3" xfId="608" xr:uid="{00000000-0005-0000-0000-000060020000}"/>
    <cellStyle name="Normal 2 2 2 3 2" xfId="609" xr:uid="{00000000-0005-0000-0000-000061020000}"/>
    <cellStyle name="Normal 2 2 2 4" xfId="610" xr:uid="{00000000-0005-0000-0000-000062020000}"/>
    <cellStyle name="Normal 2 2 2 4 2" xfId="611" xr:uid="{00000000-0005-0000-0000-000063020000}"/>
    <cellStyle name="Normal 2 2 2 5" xfId="612" xr:uid="{00000000-0005-0000-0000-000064020000}"/>
    <cellStyle name="Normal 2 2 2 5 2" xfId="613" xr:uid="{00000000-0005-0000-0000-000065020000}"/>
    <cellStyle name="Normal 2 2 2 6" xfId="614" xr:uid="{00000000-0005-0000-0000-000066020000}"/>
    <cellStyle name="Normal 2 2 2 6 2" xfId="615" xr:uid="{00000000-0005-0000-0000-000067020000}"/>
    <cellStyle name="Normal 2 2 2 7" xfId="616" xr:uid="{00000000-0005-0000-0000-000068020000}"/>
    <cellStyle name="Normal 2 2 2 7 2" xfId="617" xr:uid="{00000000-0005-0000-0000-000069020000}"/>
    <cellStyle name="Normal 2 2 2 8" xfId="618" xr:uid="{00000000-0005-0000-0000-00006A020000}"/>
    <cellStyle name="Normal 2 2 2 8 2" xfId="619" xr:uid="{00000000-0005-0000-0000-00006B020000}"/>
    <cellStyle name="Normal 2 2 20" xfId="620" xr:uid="{00000000-0005-0000-0000-00006C020000}"/>
    <cellStyle name="Normal 2 2 21" xfId="621" xr:uid="{00000000-0005-0000-0000-00006D020000}"/>
    <cellStyle name="Normal 2 2 22" xfId="622" xr:uid="{00000000-0005-0000-0000-00006E020000}"/>
    <cellStyle name="Normal 2 2 23" xfId="623" xr:uid="{00000000-0005-0000-0000-00006F020000}"/>
    <cellStyle name="Normal 2 2 24" xfId="624" xr:uid="{00000000-0005-0000-0000-000070020000}"/>
    <cellStyle name="Normal 2 2 25" xfId="625" xr:uid="{00000000-0005-0000-0000-000071020000}"/>
    <cellStyle name="Normal 2 2 26" xfId="626" xr:uid="{00000000-0005-0000-0000-000072020000}"/>
    <cellStyle name="Normal 2 2 27" xfId="627" xr:uid="{00000000-0005-0000-0000-000073020000}"/>
    <cellStyle name="Normal 2 2 28" xfId="628" xr:uid="{00000000-0005-0000-0000-000074020000}"/>
    <cellStyle name="Normal 2 2 29" xfId="629" xr:uid="{00000000-0005-0000-0000-000075020000}"/>
    <cellStyle name="Normal 2 2 3" xfId="630" xr:uid="{00000000-0005-0000-0000-000076020000}"/>
    <cellStyle name="Normal 2 2 3 2" xfId="631" xr:uid="{00000000-0005-0000-0000-000077020000}"/>
    <cellStyle name="Normal 2 2 30" xfId="632" xr:uid="{00000000-0005-0000-0000-000078020000}"/>
    <cellStyle name="Normal 2 2 31" xfId="633" xr:uid="{00000000-0005-0000-0000-000079020000}"/>
    <cellStyle name="Normal 2 2 32" xfId="634" xr:uid="{00000000-0005-0000-0000-00007A020000}"/>
    <cellStyle name="Normal 2 2 33" xfId="635" xr:uid="{00000000-0005-0000-0000-00007B020000}"/>
    <cellStyle name="Normal 2 2 34" xfId="636" xr:uid="{00000000-0005-0000-0000-00007C020000}"/>
    <cellStyle name="Normal 2 2 35" xfId="637" xr:uid="{00000000-0005-0000-0000-00007D020000}"/>
    <cellStyle name="Normal 2 2 36" xfId="638" xr:uid="{00000000-0005-0000-0000-00007E020000}"/>
    <cellStyle name="Normal 2 2 4" xfId="639" xr:uid="{00000000-0005-0000-0000-00007F020000}"/>
    <cellStyle name="Normal 2 2 4 2" xfId="640" xr:uid="{00000000-0005-0000-0000-000080020000}"/>
    <cellStyle name="Normal 2 2 5" xfId="641" xr:uid="{00000000-0005-0000-0000-000081020000}"/>
    <cellStyle name="Normal 2 2 5 2" xfId="642" xr:uid="{00000000-0005-0000-0000-000082020000}"/>
    <cellStyle name="Normal 2 2 6" xfId="643" xr:uid="{00000000-0005-0000-0000-000083020000}"/>
    <cellStyle name="Normal 2 2 6 2" xfId="644" xr:uid="{00000000-0005-0000-0000-000084020000}"/>
    <cellStyle name="Normal 2 2 7" xfId="645" xr:uid="{00000000-0005-0000-0000-000085020000}"/>
    <cellStyle name="Normal 2 2 7 2" xfId="646" xr:uid="{00000000-0005-0000-0000-000086020000}"/>
    <cellStyle name="Normal 2 2 8" xfId="647" xr:uid="{00000000-0005-0000-0000-000087020000}"/>
    <cellStyle name="Normal 2 2 8 2" xfId="648" xr:uid="{00000000-0005-0000-0000-000088020000}"/>
    <cellStyle name="Normal 2 2 9" xfId="649" xr:uid="{00000000-0005-0000-0000-000089020000}"/>
    <cellStyle name="Normal 2 20" xfId="650" xr:uid="{00000000-0005-0000-0000-00008A020000}"/>
    <cellStyle name="Normal 2 20 2" xfId="651" xr:uid="{00000000-0005-0000-0000-00008B020000}"/>
    <cellStyle name="Normal 2 21" xfId="652" xr:uid="{00000000-0005-0000-0000-00008C020000}"/>
    <cellStyle name="Normal 2 21 2" xfId="653" xr:uid="{00000000-0005-0000-0000-00008D020000}"/>
    <cellStyle name="Normal 2 22" xfId="654" xr:uid="{00000000-0005-0000-0000-00008E020000}"/>
    <cellStyle name="Normal 2 22 2" xfId="655" xr:uid="{00000000-0005-0000-0000-00008F020000}"/>
    <cellStyle name="Normal 2 23" xfId="656" xr:uid="{00000000-0005-0000-0000-000090020000}"/>
    <cellStyle name="Normal 2 23 2" xfId="657" xr:uid="{00000000-0005-0000-0000-000091020000}"/>
    <cellStyle name="Normal 2 24" xfId="658" xr:uid="{00000000-0005-0000-0000-000092020000}"/>
    <cellStyle name="Normal 2 24 2" xfId="659" xr:uid="{00000000-0005-0000-0000-000093020000}"/>
    <cellStyle name="Normal 2 25" xfId="660" xr:uid="{00000000-0005-0000-0000-000094020000}"/>
    <cellStyle name="Normal 2 25 2" xfId="661" xr:uid="{00000000-0005-0000-0000-000095020000}"/>
    <cellStyle name="Normal 2 26" xfId="662" xr:uid="{00000000-0005-0000-0000-000096020000}"/>
    <cellStyle name="Normal 2 26 2" xfId="663" xr:uid="{00000000-0005-0000-0000-000097020000}"/>
    <cellStyle name="Normal 2 27" xfId="664" xr:uid="{00000000-0005-0000-0000-000098020000}"/>
    <cellStyle name="Normal 2 27 2" xfId="665" xr:uid="{00000000-0005-0000-0000-000099020000}"/>
    <cellStyle name="Normal 2 28" xfId="666" xr:uid="{00000000-0005-0000-0000-00009A020000}"/>
    <cellStyle name="Normal 2 28 2" xfId="667" xr:uid="{00000000-0005-0000-0000-00009B020000}"/>
    <cellStyle name="Normal 2 29" xfId="668" xr:uid="{00000000-0005-0000-0000-00009C020000}"/>
    <cellStyle name="Normal 2 29 2" xfId="669" xr:uid="{00000000-0005-0000-0000-00009D020000}"/>
    <cellStyle name="Normal 2 3" xfId="670" xr:uid="{00000000-0005-0000-0000-00009E020000}"/>
    <cellStyle name="Normal 2 3 10" xfId="671" xr:uid="{00000000-0005-0000-0000-00009F020000}"/>
    <cellStyle name="Normal 2 3 11" xfId="672" xr:uid="{00000000-0005-0000-0000-0000A0020000}"/>
    <cellStyle name="Normal 2 3 12" xfId="673" xr:uid="{00000000-0005-0000-0000-0000A1020000}"/>
    <cellStyle name="Normal 2 3 13" xfId="674" xr:uid="{00000000-0005-0000-0000-0000A2020000}"/>
    <cellStyle name="Normal 2 3 14" xfId="675" xr:uid="{00000000-0005-0000-0000-0000A3020000}"/>
    <cellStyle name="Normal 2 3 15" xfId="676" xr:uid="{00000000-0005-0000-0000-0000A4020000}"/>
    <cellStyle name="Normal 2 3 16" xfId="677" xr:uid="{00000000-0005-0000-0000-0000A5020000}"/>
    <cellStyle name="Normal 2 3 17" xfId="678" xr:uid="{00000000-0005-0000-0000-0000A6020000}"/>
    <cellStyle name="Normal 2 3 18" xfId="679" xr:uid="{00000000-0005-0000-0000-0000A7020000}"/>
    <cellStyle name="Normal 2 3 19" xfId="680" xr:uid="{00000000-0005-0000-0000-0000A8020000}"/>
    <cellStyle name="Normal 2 3 2" xfId="681" xr:uid="{00000000-0005-0000-0000-0000A9020000}"/>
    <cellStyle name="Normal 2 3 20" xfId="682" xr:uid="{00000000-0005-0000-0000-0000AA020000}"/>
    <cellStyle name="Normal 2 3 21" xfId="683" xr:uid="{00000000-0005-0000-0000-0000AB020000}"/>
    <cellStyle name="Normal 2 3 22" xfId="684" xr:uid="{00000000-0005-0000-0000-0000AC020000}"/>
    <cellStyle name="Normal 2 3 23" xfId="685" xr:uid="{00000000-0005-0000-0000-0000AD020000}"/>
    <cellStyle name="Normal 2 3 24" xfId="686" xr:uid="{00000000-0005-0000-0000-0000AE020000}"/>
    <cellStyle name="Normal 2 3 25" xfId="687" xr:uid="{00000000-0005-0000-0000-0000AF020000}"/>
    <cellStyle name="Normal 2 3 26" xfId="688" xr:uid="{00000000-0005-0000-0000-0000B0020000}"/>
    <cellStyle name="Normal 2 3 27" xfId="689" xr:uid="{00000000-0005-0000-0000-0000B1020000}"/>
    <cellStyle name="Normal 2 3 28" xfId="690" xr:uid="{00000000-0005-0000-0000-0000B2020000}"/>
    <cellStyle name="Normal 2 3 3" xfId="691" xr:uid="{00000000-0005-0000-0000-0000B3020000}"/>
    <cellStyle name="Normal 2 3 4" xfId="692" xr:uid="{00000000-0005-0000-0000-0000B4020000}"/>
    <cellStyle name="Normal 2 3 5" xfId="693" xr:uid="{00000000-0005-0000-0000-0000B5020000}"/>
    <cellStyle name="Normal 2 3 6" xfId="694" xr:uid="{00000000-0005-0000-0000-0000B6020000}"/>
    <cellStyle name="Normal 2 3 7" xfId="695" xr:uid="{00000000-0005-0000-0000-0000B7020000}"/>
    <cellStyle name="Normal 2 3 8" xfId="696" xr:uid="{00000000-0005-0000-0000-0000B8020000}"/>
    <cellStyle name="Normal 2 3 9" xfId="697" xr:uid="{00000000-0005-0000-0000-0000B9020000}"/>
    <cellStyle name="Normal 2 30" xfId="698" xr:uid="{00000000-0005-0000-0000-0000BA020000}"/>
    <cellStyle name="Normal 2 30 2" xfId="699" xr:uid="{00000000-0005-0000-0000-0000BB020000}"/>
    <cellStyle name="Normal 2 31" xfId="700" xr:uid="{00000000-0005-0000-0000-0000BC020000}"/>
    <cellStyle name="Normal 2 31 2" xfId="701" xr:uid="{00000000-0005-0000-0000-0000BD020000}"/>
    <cellStyle name="Normal 2 32" xfId="702" xr:uid="{00000000-0005-0000-0000-0000BE020000}"/>
    <cellStyle name="Normal 2 33" xfId="703" xr:uid="{00000000-0005-0000-0000-0000BF020000}"/>
    <cellStyle name="Normal 2 4" xfId="704" xr:uid="{00000000-0005-0000-0000-0000C0020000}"/>
    <cellStyle name="Normal 2 4 10" xfId="705" xr:uid="{00000000-0005-0000-0000-0000C1020000}"/>
    <cellStyle name="Normal 2 4 11" xfId="706" xr:uid="{00000000-0005-0000-0000-0000C2020000}"/>
    <cellStyle name="Normal 2 4 12" xfId="707" xr:uid="{00000000-0005-0000-0000-0000C3020000}"/>
    <cellStyle name="Normal 2 4 13" xfId="708" xr:uid="{00000000-0005-0000-0000-0000C4020000}"/>
    <cellStyle name="Normal 2 4 14" xfId="709" xr:uid="{00000000-0005-0000-0000-0000C5020000}"/>
    <cellStyle name="Normal 2 4 15" xfId="710" xr:uid="{00000000-0005-0000-0000-0000C6020000}"/>
    <cellStyle name="Normal 2 4 16" xfId="711" xr:uid="{00000000-0005-0000-0000-0000C7020000}"/>
    <cellStyle name="Normal 2 4 17" xfId="712" xr:uid="{00000000-0005-0000-0000-0000C8020000}"/>
    <cellStyle name="Normal 2 4 18" xfId="713" xr:uid="{00000000-0005-0000-0000-0000C9020000}"/>
    <cellStyle name="Normal 2 4 19" xfId="714" xr:uid="{00000000-0005-0000-0000-0000CA020000}"/>
    <cellStyle name="Normal 2 4 2" xfId="715" xr:uid="{00000000-0005-0000-0000-0000CB020000}"/>
    <cellStyle name="Normal 2 4 20" xfId="716" xr:uid="{00000000-0005-0000-0000-0000CC020000}"/>
    <cellStyle name="Normal 2 4 21" xfId="717" xr:uid="{00000000-0005-0000-0000-0000CD020000}"/>
    <cellStyle name="Normal 2 4 22" xfId="718" xr:uid="{00000000-0005-0000-0000-0000CE020000}"/>
    <cellStyle name="Normal 2 4 23" xfId="719" xr:uid="{00000000-0005-0000-0000-0000CF020000}"/>
    <cellStyle name="Normal 2 4 24" xfId="720" xr:uid="{00000000-0005-0000-0000-0000D0020000}"/>
    <cellStyle name="Normal 2 4 25" xfId="721" xr:uid="{00000000-0005-0000-0000-0000D1020000}"/>
    <cellStyle name="Normal 2 4 26" xfId="722" xr:uid="{00000000-0005-0000-0000-0000D2020000}"/>
    <cellStyle name="Normal 2 4 27" xfId="723" xr:uid="{00000000-0005-0000-0000-0000D3020000}"/>
    <cellStyle name="Normal 2 4 28" xfId="724" xr:uid="{00000000-0005-0000-0000-0000D4020000}"/>
    <cellStyle name="Normal 2 4 3" xfId="725" xr:uid="{00000000-0005-0000-0000-0000D5020000}"/>
    <cellStyle name="Normal 2 4 4" xfId="726" xr:uid="{00000000-0005-0000-0000-0000D6020000}"/>
    <cellStyle name="Normal 2 4 5" xfId="727" xr:uid="{00000000-0005-0000-0000-0000D7020000}"/>
    <cellStyle name="Normal 2 4 6" xfId="728" xr:uid="{00000000-0005-0000-0000-0000D8020000}"/>
    <cellStyle name="Normal 2 4 7" xfId="729" xr:uid="{00000000-0005-0000-0000-0000D9020000}"/>
    <cellStyle name="Normal 2 4 8" xfId="730" xr:uid="{00000000-0005-0000-0000-0000DA020000}"/>
    <cellStyle name="Normal 2 4 9" xfId="731" xr:uid="{00000000-0005-0000-0000-0000DB020000}"/>
    <cellStyle name="Normal 2 5" xfId="732" xr:uid="{00000000-0005-0000-0000-0000DC020000}"/>
    <cellStyle name="Normal 2 5 10" xfId="733" xr:uid="{00000000-0005-0000-0000-0000DD020000}"/>
    <cellStyle name="Normal 2 5 11" xfId="734" xr:uid="{00000000-0005-0000-0000-0000DE020000}"/>
    <cellStyle name="Normal 2 5 12" xfId="735" xr:uid="{00000000-0005-0000-0000-0000DF020000}"/>
    <cellStyle name="Normal 2 5 13" xfId="736" xr:uid="{00000000-0005-0000-0000-0000E0020000}"/>
    <cellStyle name="Normal 2 5 14" xfId="737" xr:uid="{00000000-0005-0000-0000-0000E1020000}"/>
    <cellStyle name="Normal 2 5 15" xfId="738" xr:uid="{00000000-0005-0000-0000-0000E2020000}"/>
    <cellStyle name="Normal 2 5 16" xfId="739" xr:uid="{00000000-0005-0000-0000-0000E3020000}"/>
    <cellStyle name="Normal 2 5 17" xfId="740" xr:uid="{00000000-0005-0000-0000-0000E4020000}"/>
    <cellStyle name="Normal 2 5 18" xfId="741" xr:uid="{00000000-0005-0000-0000-0000E5020000}"/>
    <cellStyle name="Normal 2 5 19" xfId="742" xr:uid="{00000000-0005-0000-0000-0000E6020000}"/>
    <cellStyle name="Normal 2 5 2" xfId="743" xr:uid="{00000000-0005-0000-0000-0000E7020000}"/>
    <cellStyle name="Normal 2 5 20" xfId="744" xr:uid="{00000000-0005-0000-0000-0000E8020000}"/>
    <cellStyle name="Normal 2 5 21" xfId="745" xr:uid="{00000000-0005-0000-0000-0000E9020000}"/>
    <cellStyle name="Normal 2 5 22" xfId="746" xr:uid="{00000000-0005-0000-0000-0000EA020000}"/>
    <cellStyle name="Normal 2 5 23" xfId="747" xr:uid="{00000000-0005-0000-0000-0000EB020000}"/>
    <cellStyle name="Normal 2 5 24" xfId="748" xr:uid="{00000000-0005-0000-0000-0000EC020000}"/>
    <cellStyle name="Normal 2 5 25" xfId="749" xr:uid="{00000000-0005-0000-0000-0000ED020000}"/>
    <cellStyle name="Normal 2 5 26" xfId="750" xr:uid="{00000000-0005-0000-0000-0000EE020000}"/>
    <cellStyle name="Normal 2 5 27" xfId="751" xr:uid="{00000000-0005-0000-0000-0000EF020000}"/>
    <cellStyle name="Normal 2 5 28" xfId="752" xr:uid="{00000000-0005-0000-0000-0000F0020000}"/>
    <cellStyle name="Normal 2 5 3" xfId="753" xr:uid="{00000000-0005-0000-0000-0000F1020000}"/>
    <cellStyle name="Normal 2 5 4" xfId="754" xr:uid="{00000000-0005-0000-0000-0000F2020000}"/>
    <cellStyle name="Normal 2 5 5" xfId="755" xr:uid="{00000000-0005-0000-0000-0000F3020000}"/>
    <cellStyle name="Normal 2 5 6" xfId="756" xr:uid="{00000000-0005-0000-0000-0000F4020000}"/>
    <cellStyle name="Normal 2 5 7" xfId="757" xr:uid="{00000000-0005-0000-0000-0000F5020000}"/>
    <cellStyle name="Normal 2 5 8" xfId="758" xr:uid="{00000000-0005-0000-0000-0000F6020000}"/>
    <cellStyle name="Normal 2 5 9" xfId="759" xr:uid="{00000000-0005-0000-0000-0000F7020000}"/>
    <cellStyle name="Normal 2 6" xfId="760" xr:uid="{00000000-0005-0000-0000-0000F8020000}"/>
    <cellStyle name="Normal 2 6 10" xfId="761" xr:uid="{00000000-0005-0000-0000-0000F9020000}"/>
    <cellStyle name="Normal 2 6 11" xfId="762" xr:uid="{00000000-0005-0000-0000-0000FA020000}"/>
    <cellStyle name="Normal 2 6 12" xfId="763" xr:uid="{00000000-0005-0000-0000-0000FB020000}"/>
    <cellStyle name="Normal 2 6 13" xfId="764" xr:uid="{00000000-0005-0000-0000-0000FC020000}"/>
    <cellStyle name="Normal 2 6 14" xfId="765" xr:uid="{00000000-0005-0000-0000-0000FD020000}"/>
    <cellStyle name="Normal 2 6 15" xfId="766" xr:uid="{00000000-0005-0000-0000-0000FE020000}"/>
    <cellStyle name="Normal 2 6 16" xfId="767" xr:uid="{00000000-0005-0000-0000-0000FF020000}"/>
    <cellStyle name="Normal 2 6 17" xfId="768" xr:uid="{00000000-0005-0000-0000-000000030000}"/>
    <cellStyle name="Normal 2 6 18" xfId="769" xr:uid="{00000000-0005-0000-0000-000001030000}"/>
    <cellStyle name="Normal 2 6 19" xfId="770" xr:uid="{00000000-0005-0000-0000-000002030000}"/>
    <cellStyle name="Normal 2 6 2" xfId="771" xr:uid="{00000000-0005-0000-0000-000003030000}"/>
    <cellStyle name="Normal 2 6 20" xfId="772" xr:uid="{00000000-0005-0000-0000-000004030000}"/>
    <cellStyle name="Normal 2 6 21" xfId="773" xr:uid="{00000000-0005-0000-0000-000005030000}"/>
    <cellStyle name="Normal 2 6 22" xfId="774" xr:uid="{00000000-0005-0000-0000-000006030000}"/>
    <cellStyle name="Normal 2 6 23" xfId="775" xr:uid="{00000000-0005-0000-0000-000007030000}"/>
    <cellStyle name="Normal 2 6 24" xfId="776" xr:uid="{00000000-0005-0000-0000-000008030000}"/>
    <cellStyle name="Normal 2 6 25" xfId="777" xr:uid="{00000000-0005-0000-0000-000009030000}"/>
    <cellStyle name="Normal 2 6 26" xfId="778" xr:uid="{00000000-0005-0000-0000-00000A030000}"/>
    <cellStyle name="Normal 2 6 27" xfId="779" xr:uid="{00000000-0005-0000-0000-00000B030000}"/>
    <cellStyle name="Normal 2 6 28" xfId="780" xr:uid="{00000000-0005-0000-0000-00000C030000}"/>
    <cellStyle name="Normal 2 6 3" xfId="781" xr:uid="{00000000-0005-0000-0000-00000D030000}"/>
    <cellStyle name="Normal 2 6 4" xfId="782" xr:uid="{00000000-0005-0000-0000-00000E030000}"/>
    <cellStyle name="Normal 2 6 5" xfId="783" xr:uid="{00000000-0005-0000-0000-00000F030000}"/>
    <cellStyle name="Normal 2 6 6" xfId="784" xr:uid="{00000000-0005-0000-0000-000010030000}"/>
    <cellStyle name="Normal 2 6 7" xfId="785" xr:uid="{00000000-0005-0000-0000-000011030000}"/>
    <cellStyle name="Normal 2 6 8" xfId="786" xr:uid="{00000000-0005-0000-0000-000012030000}"/>
    <cellStyle name="Normal 2 6 9" xfId="787" xr:uid="{00000000-0005-0000-0000-000013030000}"/>
    <cellStyle name="Normal 2 7" xfId="788" xr:uid="{00000000-0005-0000-0000-000014030000}"/>
    <cellStyle name="Normal 2 7 2" xfId="789" xr:uid="{00000000-0005-0000-0000-000015030000}"/>
    <cellStyle name="Normal 2 8" xfId="790" xr:uid="{00000000-0005-0000-0000-000016030000}"/>
    <cellStyle name="Normal 2 8 2" xfId="791" xr:uid="{00000000-0005-0000-0000-000017030000}"/>
    <cellStyle name="Normal 2 9" xfId="792" xr:uid="{00000000-0005-0000-0000-000018030000}"/>
    <cellStyle name="Normal 2 9 2" xfId="793" xr:uid="{00000000-0005-0000-0000-000019030000}"/>
    <cellStyle name="Normal 2_Compare" xfId="1657" xr:uid="{00000000-0005-0000-0000-00001A030000}"/>
    <cellStyle name="Normal 20" xfId="794" xr:uid="{00000000-0005-0000-0000-00001B030000}"/>
    <cellStyle name="Normal 20 2" xfId="795" xr:uid="{00000000-0005-0000-0000-00001C030000}"/>
    <cellStyle name="Normal 20 2 2" xfId="796" xr:uid="{00000000-0005-0000-0000-00001D030000}"/>
    <cellStyle name="Normal 20 3" xfId="797" xr:uid="{00000000-0005-0000-0000-00001E030000}"/>
    <cellStyle name="Normal 21" xfId="798" xr:uid="{00000000-0005-0000-0000-00001F030000}"/>
    <cellStyle name="Normal 21 2" xfId="799" xr:uid="{00000000-0005-0000-0000-000020030000}"/>
    <cellStyle name="Normal 21 2 2" xfId="800" xr:uid="{00000000-0005-0000-0000-000021030000}"/>
    <cellStyle name="Normal 21 3" xfId="801" xr:uid="{00000000-0005-0000-0000-000022030000}"/>
    <cellStyle name="Normal 22" xfId="802" xr:uid="{00000000-0005-0000-0000-000023030000}"/>
    <cellStyle name="Normal 22 2" xfId="803" xr:uid="{00000000-0005-0000-0000-000024030000}"/>
    <cellStyle name="Normal 22 2 2" xfId="804" xr:uid="{00000000-0005-0000-0000-000025030000}"/>
    <cellStyle name="Normal 22 3" xfId="805" xr:uid="{00000000-0005-0000-0000-000026030000}"/>
    <cellStyle name="Normal 23" xfId="806" xr:uid="{00000000-0005-0000-0000-000027030000}"/>
    <cellStyle name="Normal 23 2" xfId="807" xr:uid="{00000000-0005-0000-0000-000028030000}"/>
    <cellStyle name="Normal 23 2 2" xfId="808" xr:uid="{00000000-0005-0000-0000-000029030000}"/>
    <cellStyle name="Normal 23 3" xfId="809" xr:uid="{00000000-0005-0000-0000-00002A030000}"/>
    <cellStyle name="Normal 24" xfId="810" xr:uid="{00000000-0005-0000-0000-00002B030000}"/>
    <cellStyle name="Normal 24 2" xfId="811" xr:uid="{00000000-0005-0000-0000-00002C030000}"/>
    <cellStyle name="Normal 24 2 2" xfId="812" xr:uid="{00000000-0005-0000-0000-00002D030000}"/>
    <cellStyle name="Normal 24 3" xfId="813" xr:uid="{00000000-0005-0000-0000-00002E030000}"/>
    <cellStyle name="Normal 25" xfId="814" xr:uid="{00000000-0005-0000-0000-00002F030000}"/>
    <cellStyle name="Normal 25 2" xfId="815" xr:uid="{00000000-0005-0000-0000-000030030000}"/>
    <cellStyle name="Normal 25 2 2" xfId="816" xr:uid="{00000000-0005-0000-0000-000031030000}"/>
    <cellStyle name="Normal 25 3" xfId="817" xr:uid="{00000000-0005-0000-0000-000032030000}"/>
    <cellStyle name="Normal 26" xfId="818" xr:uid="{00000000-0005-0000-0000-000033030000}"/>
    <cellStyle name="Normal 26 2" xfId="819" xr:uid="{00000000-0005-0000-0000-000034030000}"/>
    <cellStyle name="Normal 26 2 2" xfId="820" xr:uid="{00000000-0005-0000-0000-000035030000}"/>
    <cellStyle name="Normal 26 3" xfId="821" xr:uid="{00000000-0005-0000-0000-000036030000}"/>
    <cellStyle name="Normal 27" xfId="822" xr:uid="{00000000-0005-0000-0000-000037030000}"/>
    <cellStyle name="Normal 27 2" xfId="823" xr:uid="{00000000-0005-0000-0000-000038030000}"/>
    <cellStyle name="Normal 27 2 2" xfId="824" xr:uid="{00000000-0005-0000-0000-000039030000}"/>
    <cellStyle name="Normal 27 3" xfId="825" xr:uid="{00000000-0005-0000-0000-00003A030000}"/>
    <cellStyle name="Normal 28" xfId="826" xr:uid="{00000000-0005-0000-0000-00003B030000}"/>
    <cellStyle name="Normal 28 2" xfId="827" xr:uid="{00000000-0005-0000-0000-00003C030000}"/>
    <cellStyle name="Normal 28 2 2" xfId="828" xr:uid="{00000000-0005-0000-0000-00003D030000}"/>
    <cellStyle name="Normal 28 3" xfId="829" xr:uid="{00000000-0005-0000-0000-00003E030000}"/>
    <cellStyle name="Normal 29" xfId="830" xr:uid="{00000000-0005-0000-0000-00003F030000}"/>
    <cellStyle name="Normal 29 2" xfId="831" xr:uid="{00000000-0005-0000-0000-000040030000}"/>
    <cellStyle name="Normal 29 2 2" xfId="832" xr:uid="{00000000-0005-0000-0000-000041030000}"/>
    <cellStyle name="Normal 29 3" xfId="833" xr:uid="{00000000-0005-0000-0000-000042030000}"/>
    <cellStyle name="Normal 3" xfId="834" xr:uid="{00000000-0005-0000-0000-000043030000}"/>
    <cellStyle name="Normal 3 10" xfId="835" xr:uid="{00000000-0005-0000-0000-000044030000}"/>
    <cellStyle name="Normal 3 10 2" xfId="836" xr:uid="{00000000-0005-0000-0000-000045030000}"/>
    <cellStyle name="Normal 3 11" xfId="837" xr:uid="{00000000-0005-0000-0000-000046030000}"/>
    <cellStyle name="Normal 3 11 2" xfId="838" xr:uid="{00000000-0005-0000-0000-000047030000}"/>
    <cellStyle name="Normal 3 12" xfId="839" xr:uid="{00000000-0005-0000-0000-000048030000}"/>
    <cellStyle name="Normal 3 12 2" xfId="840" xr:uid="{00000000-0005-0000-0000-000049030000}"/>
    <cellStyle name="Normal 3 13" xfId="841" xr:uid="{00000000-0005-0000-0000-00004A030000}"/>
    <cellStyle name="Normal 3 13 2" xfId="842" xr:uid="{00000000-0005-0000-0000-00004B030000}"/>
    <cellStyle name="Normal 3 14" xfId="843" xr:uid="{00000000-0005-0000-0000-00004C030000}"/>
    <cellStyle name="Normal 3 14 2" xfId="844" xr:uid="{00000000-0005-0000-0000-00004D030000}"/>
    <cellStyle name="Normal 3 15" xfId="845" xr:uid="{00000000-0005-0000-0000-00004E030000}"/>
    <cellStyle name="Normal 3 15 2" xfId="846" xr:uid="{00000000-0005-0000-0000-00004F030000}"/>
    <cellStyle name="Normal 3 16" xfId="847" xr:uid="{00000000-0005-0000-0000-000050030000}"/>
    <cellStyle name="Normal 3 16 2" xfId="848" xr:uid="{00000000-0005-0000-0000-000051030000}"/>
    <cellStyle name="Normal 3 17" xfId="849" xr:uid="{00000000-0005-0000-0000-000052030000}"/>
    <cellStyle name="Normal 3 18" xfId="850" xr:uid="{00000000-0005-0000-0000-000053030000}"/>
    <cellStyle name="Normal 3 19" xfId="851" xr:uid="{00000000-0005-0000-0000-000054030000}"/>
    <cellStyle name="Normal 3 2" xfId="852" xr:uid="{00000000-0005-0000-0000-000055030000}"/>
    <cellStyle name="Normal 3 2 2" xfId="853" xr:uid="{00000000-0005-0000-0000-000056030000}"/>
    <cellStyle name="Normal 3 20" xfId="854" xr:uid="{00000000-0005-0000-0000-000057030000}"/>
    <cellStyle name="Normal 3 21" xfId="855" xr:uid="{00000000-0005-0000-0000-000058030000}"/>
    <cellStyle name="Normal 3 22" xfId="856" xr:uid="{00000000-0005-0000-0000-000059030000}"/>
    <cellStyle name="Normal 3 23" xfId="857" xr:uid="{00000000-0005-0000-0000-00005A030000}"/>
    <cellStyle name="Normal 3 24" xfId="858" xr:uid="{00000000-0005-0000-0000-00005B030000}"/>
    <cellStyle name="Normal 3 25" xfId="859" xr:uid="{00000000-0005-0000-0000-00005C030000}"/>
    <cellStyle name="Normal 3 26" xfId="860" xr:uid="{00000000-0005-0000-0000-00005D030000}"/>
    <cellStyle name="Normal 3 27" xfId="861" xr:uid="{00000000-0005-0000-0000-00005E030000}"/>
    <cellStyle name="Normal 3 28" xfId="862" xr:uid="{00000000-0005-0000-0000-00005F030000}"/>
    <cellStyle name="Normal 3 29" xfId="863" xr:uid="{00000000-0005-0000-0000-000060030000}"/>
    <cellStyle name="Normal 3 3" xfId="864" xr:uid="{00000000-0005-0000-0000-000061030000}"/>
    <cellStyle name="Normal 3 3 2" xfId="865" xr:uid="{00000000-0005-0000-0000-000062030000}"/>
    <cellStyle name="Normal 3 30" xfId="866" xr:uid="{00000000-0005-0000-0000-000063030000}"/>
    <cellStyle name="Normal 3 31" xfId="867" xr:uid="{00000000-0005-0000-0000-000064030000}"/>
    <cellStyle name="Normal 3 32" xfId="868" xr:uid="{00000000-0005-0000-0000-000065030000}"/>
    <cellStyle name="Normal 3 33" xfId="869" xr:uid="{00000000-0005-0000-0000-000066030000}"/>
    <cellStyle name="Normal 3 34" xfId="870" xr:uid="{00000000-0005-0000-0000-000067030000}"/>
    <cellStyle name="Normal 3 35" xfId="871" xr:uid="{00000000-0005-0000-0000-000068030000}"/>
    <cellStyle name="Normal 3 36" xfId="872" xr:uid="{00000000-0005-0000-0000-000069030000}"/>
    <cellStyle name="Normal 3 37" xfId="873" xr:uid="{00000000-0005-0000-0000-00006A030000}"/>
    <cellStyle name="Normal 3 38" xfId="874" xr:uid="{00000000-0005-0000-0000-00006B030000}"/>
    <cellStyle name="Normal 3 39" xfId="875" xr:uid="{00000000-0005-0000-0000-00006C030000}"/>
    <cellStyle name="Normal 3 4" xfId="876" xr:uid="{00000000-0005-0000-0000-00006D030000}"/>
    <cellStyle name="Normal 3 4 2" xfId="877" xr:uid="{00000000-0005-0000-0000-00006E030000}"/>
    <cellStyle name="Normal 3 40" xfId="878" xr:uid="{00000000-0005-0000-0000-00006F030000}"/>
    <cellStyle name="Normal 3 41" xfId="879" xr:uid="{00000000-0005-0000-0000-000070030000}"/>
    <cellStyle name="Normal 3 42" xfId="880" xr:uid="{00000000-0005-0000-0000-000071030000}"/>
    <cellStyle name="Normal 3 43" xfId="881" xr:uid="{00000000-0005-0000-0000-000072030000}"/>
    <cellStyle name="Normal 3 44" xfId="882" xr:uid="{00000000-0005-0000-0000-000073030000}"/>
    <cellStyle name="Normal 3 45" xfId="883" xr:uid="{00000000-0005-0000-0000-000074030000}"/>
    <cellStyle name="Normal 3 46" xfId="884" xr:uid="{00000000-0005-0000-0000-000075030000}"/>
    <cellStyle name="Normal 3 47" xfId="885" xr:uid="{00000000-0005-0000-0000-000076030000}"/>
    <cellStyle name="Normal 3 5" xfId="886" xr:uid="{00000000-0005-0000-0000-000077030000}"/>
    <cellStyle name="Normal 3 5 2" xfId="887" xr:uid="{00000000-0005-0000-0000-000078030000}"/>
    <cellStyle name="Normal 3 6" xfId="888" xr:uid="{00000000-0005-0000-0000-000079030000}"/>
    <cellStyle name="Normal 3 6 2" xfId="889" xr:uid="{00000000-0005-0000-0000-00007A030000}"/>
    <cellStyle name="Normal 3 7" xfId="890" xr:uid="{00000000-0005-0000-0000-00007B030000}"/>
    <cellStyle name="Normal 3 7 2" xfId="891" xr:uid="{00000000-0005-0000-0000-00007C030000}"/>
    <cellStyle name="Normal 3 8" xfId="892" xr:uid="{00000000-0005-0000-0000-00007D030000}"/>
    <cellStyle name="Normal 3 8 2" xfId="893" xr:uid="{00000000-0005-0000-0000-00007E030000}"/>
    <cellStyle name="Normal 3 9" xfId="894" xr:uid="{00000000-0005-0000-0000-00007F030000}"/>
    <cellStyle name="Normal 3 9 2" xfId="895" xr:uid="{00000000-0005-0000-0000-000080030000}"/>
    <cellStyle name="Normal 30" xfId="896" xr:uid="{00000000-0005-0000-0000-000081030000}"/>
    <cellStyle name="Normal 30 2" xfId="897" xr:uid="{00000000-0005-0000-0000-000082030000}"/>
    <cellStyle name="Normal 30 2 2" xfId="898" xr:uid="{00000000-0005-0000-0000-000083030000}"/>
    <cellStyle name="Normal 30 3" xfId="899" xr:uid="{00000000-0005-0000-0000-000084030000}"/>
    <cellStyle name="Normal 31" xfId="900" xr:uid="{00000000-0005-0000-0000-000085030000}"/>
    <cellStyle name="Normal 31 2" xfId="901" xr:uid="{00000000-0005-0000-0000-000086030000}"/>
    <cellStyle name="Normal 31 2 2" xfId="902" xr:uid="{00000000-0005-0000-0000-000087030000}"/>
    <cellStyle name="Normal 31 3" xfId="903" xr:uid="{00000000-0005-0000-0000-000088030000}"/>
    <cellStyle name="Normal 32" xfId="904" xr:uid="{00000000-0005-0000-0000-000089030000}"/>
    <cellStyle name="Normal 32 2" xfId="905" xr:uid="{00000000-0005-0000-0000-00008A030000}"/>
    <cellStyle name="Normal 32 2 2" xfId="906" xr:uid="{00000000-0005-0000-0000-00008B030000}"/>
    <cellStyle name="Normal 32 3" xfId="907" xr:uid="{00000000-0005-0000-0000-00008C030000}"/>
    <cellStyle name="Normal 33" xfId="908" xr:uid="{00000000-0005-0000-0000-00008D030000}"/>
    <cellStyle name="Normal 33 2" xfId="909" xr:uid="{00000000-0005-0000-0000-00008E030000}"/>
    <cellStyle name="Normal 33 2 2" xfId="910" xr:uid="{00000000-0005-0000-0000-00008F030000}"/>
    <cellStyle name="Normal 33 3" xfId="911" xr:uid="{00000000-0005-0000-0000-000090030000}"/>
    <cellStyle name="Normal 34" xfId="912" xr:uid="{00000000-0005-0000-0000-000091030000}"/>
    <cellStyle name="Normal 34 2" xfId="913" xr:uid="{00000000-0005-0000-0000-000092030000}"/>
    <cellStyle name="Normal 34 2 2" xfId="914" xr:uid="{00000000-0005-0000-0000-000093030000}"/>
    <cellStyle name="Normal 34 3" xfId="915" xr:uid="{00000000-0005-0000-0000-000094030000}"/>
    <cellStyle name="Normal 35" xfId="916" xr:uid="{00000000-0005-0000-0000-000095030000}"/>
    <cellStyle name="Normal 35 2" xfId="917" xr:uid="{00000000-0005-0000-0000-000096030000}"/>
    <cellStyle name="Normal 35 2 2" xfId="918" xr:uid="{00000000-0005-0000-0000-000097030000}"/>
    <cellStyle name="Normal 35 3" xfId="919" xr:uid="{00000000-0005-0000-0000-000098030000}"/>
    <cellStyle name="Normal 36" xfId="920" xr:uid="{00000000-0005-0000-0000-000099030000}"/>
    <cellStyle name="Normal 36 2" xfId="921" xr:uid="{00000000-0005-0000-0000-00009A030000}"/>
    <cellStyle name="Normal 36 2 2" xfId="922" xr:uid="{00000000-0005-0000-0000-00009B030000}"/>
    <cellStyle name="Normal 36 3" xfId="923" xr:uid="{00000000-0005-0000-0000-00009C030000}"/>
    <cellStyle name="Normal 37" xfId="924" xr:uid="{00000000-0005-0000-0000-00009D030000}"/>
    <cellStyle name="Normal 37 2" xfId="925" xr:uid="{00000000-0005-0000-0000-00009E030000}"/>
    <cellStyle name="Normal 37 2 2" xfId="926" xr:uid="{00000000-0005-0000-0000-00009F030000}"/>
    <cellStyle name="Normal 37 3" xfId="927" xr:uid="{00000000-0005-0000-0000-0000A0030000}"/>
    <cellStyle name="Normal 38" xfId="928" xr:uid="{00000000-0005-0000-0000-0000A1030000}"/>
    <cellStyle name="Normal 38 2" xfId="929" xr:uid="{00000000-0005-0000-0000-0000A2030000}"/>
    <cellStyle name="Normal 38 2 2" xfId="930" xr:uid="{00000000-0005-0000-0000-0000A3030000}"/>
    <cellStyle name="Normal 38 3" xfId="931" xr:uid="{00000000-0005-0000-0000-0000A4030000}"/>
    <cellStyle name="Normal 39" xfId="932" xr:uid="{00000000-0005-0000-0000-0000A5030000}"/>
    <cellStyle name="Normal 39 2" xfId="933" xr:uid="{00000000-0005-0000-0000-0000A6030000}"/>
    <cellStyle name="Normal 39 2 2" xfId="934" xr:uid="{00000000-0005-0000-0000-0000A7030000}"/>
    <cellStyle name="Normal 39 3" xfId="935" xr:uid="{00000000-0005-0000-0000-0000A8030000}"/>
    <cellStyle name="Normal 4" xfId="936" xr:uid="{00000000-0005-0000-0000-0000A9030000}"/>
    <cellStyle name="Normal 4 10" xfId="937" xr:uid="{00000000-0005-0000-0000-0000AA030000}"/>
    <cellStyle name="Normal 4 10 2" xfId="938" xr:uid="{00000000-0005-0000-0000-0000AB030000}"/>
    <cellStyle name="Normal 4 11" xfId="939" xr:uid="{00000000-0005-0000-0000-0000AC030000}"/>
    <cellStyle name="Normal 4 11 2" xfId="940" xr:uid="{00000000-0005-0000-0000-0000AD030000}"/>
    <cellStyle name="Normal 4 12" xfId="941" xr:uid="{00000000-0005-0000-0000-0000AE030000}"/>
    <cellStyle name="Normal 4 12 2" xfId="942" xr:uid="{00000000-0005-0000-0000-0000AF030000}"/>
    <cellStyle name="Normal 4 13" xfId="943" xr:uid="{00000000-0005-0000-0000-0000B0030000}"/>
    <cellStyle name="Normal 4 13 2" xfId="944" xr:uid="{00000000-0005-0000-0000-0000B1030000}"/>
    <cellStyle name="Normal 4 14" xfId="945" xr:uid="{00000000-0005-0000-0000-0000B2030000}"/>
    <cellStyle name="Normal 4 14 2" xfId="946" xr:uid="{00000000-0005-0000-0000-0000B3030000}"/>
    <cellStyle name="Normal 4 15" xfId="947" xr:uid="{00000000-0005-0000-0000-0000B4030000}"/>
    <cellStyle name="Normal 4 15 2" xfId="948" xr:uid="{00000000-0005-0000-0000-0000B5030000}"/>
    <cellStyle name="Normal 4 16" xfId="949" xr:uid="{00000000-0005-0000-0000-0000B6030000}"/>
    <cellStyle name="Normal 4 16 2" xfId="950" xr:uid="{00000000-0005-0000-0000-0000B7030000}"/>
    <cellStyle name="Normal 4 17" xfId="951" xr:uid="{00000000-0005-0000-0000-0000B8030000}"/>
    <cellStyle name="Normal 4 18" xfId="952" xr:uid="{00000000-0005-0000-0000-0000B9030000}"/>
    <cellStyle name="Normal 4 19" xfId="953" xr:uid="{00000000-0005-0000-0000-0000BA030000}"/>
    <cellStyle name="Normal 4 2" xfId="954" xr:uid="{00000000-0005-0000-0000-0000BB030000}"/>
    <cellStyle name="Normal 4 2 10" xfId="955" xr:uid="{00000000-0005-0000-0000-0000BC030000}"/>
    <cellStyle name="Normal 4 2 11" xfId="956" xr:uid="{00000000-0005-0000-0000-0000BD030000}"/>
    <cellStyle name="Normal 4 2 12" xfId="957" xr:uid="{00000000-0005-0000-0000-0000BE030000}"/>
    <cellStyle name="Normal 4 2 13" xfId="958" xr:uid="{00000000-0005-0000-0000-0000BF030000}"/>
    <cellStyle name="Normal 4 2 14" xfId="959" xr:uid="{00000000-0005-0000-0000-0000C0030000}"/>
    <cellStyle name="Normal 4 2 15" xfId="960" xr:uid="{00000000-0005-0000-0000-0000C1030000}"/>
    <cellStyle name="Normal 4 2 16" xfId="961" xr:uid="{00000000-0005-0000-0000-0000C2030000}"/>
    <cellStyle name="Normal 4 2 17" xfId="962" xr:uid="{00000000-0005-0000-0000-0000C3030000}"/>
    <cellStyle name="Normal 4 2 18" xfId="963" xr:uid="{00000000-0005-0000-0000-0000C4030000}"/>
    <cellStyle name="Normal 4 2 19" xfId="964" xr:uid="{00000000-0005-0000-0000-0000C5030000}"/>
    <cellStyle name="Normal 4 2 2" xfId="965" xr:uid="{00000000-0005-0000-0000-0000C6030000}"/>
    <cellStyle name="Normal 4 2 20" xfId="966" xr:uid="{00000000-0005-0000-0000-0000C7030000}"/>
    <cellStyle name="Normal 4 2 21" xfId="967" xr:uid="{00000000-0005-0000-0000-0000C8030000}"/>
    <cellStyle name="Normal 4 2 22" xfId="968" xr:uid="{00000000-0005-0000-0000-0000C9030000}"/>
    <cellStyle name="Normal 4 2 23" xfId="969" xr:uid="{00000000-0005-0000-0000-0000CA030000}"/>
    <cellStyle name="Normal 4 2 24" xfId="970" xr:uid="{00000000-0005-0000-0000-0000CB030000}"/>
    <cellStyle name="Normal 4 2 25" xfId="971" xr:uid="{00000000-0005-0000-0000-0000CC030000}"/>
    <cellStyle name="Normal 4 2 26" xfId="972" xr:uid="{00000000-0005-0000-0000-0000CD030000}"/>
    <cellStyle name="Normal 4 2 27" xfId="973" xr:uid="{00000000-0005-0000-0000-0000CE030000}"/>
    <cellStyle name="Normal 4 2 28" xfId="974" xr:uid="{00000000-0005-0000-0000-0000CF030000}"/>
    <cellStyle name="Normal 4 2 29" xfId="975" xr:uid="{00000000-0005-0000-0000-0000D0030000}"/>
    <cellStyle name="Normal 4 2 3" xfId="976" xr:uid="{00000000-0005-0000-0000-0000D1030000}"/>
    <cellStyle name="Normal 4 2 4" xfId="977" xr:uid="{00000000-0005-0000-0000-0000D2030000}"/>
    <cellStyle name="Normal 4 2 5" xfId="978" xr:uid="{00000000-0005-0000-0000-0000D3030000}"/>
    <cellStyle name="Normal 4 2 6" xfId="979" xr:uid="{00000000-0005-0000-0000-0000D4030000}"/>
    <cellStyle name="Normal 4 2 7" xfId="980" xr:uid="{00000000-0005-0000-0000-0000D5030000}"/>
    <cellStyle name="Normal 4 2 8" xfId="981" xr:uid="{00000000-0005-0000-0000-0000D6030000}"/>
    <cellStyle name="Normal 4 2 9" xfId="982" xr:uid="{00000000-0005-0000-0000-0000D7030000}"/>
    <cellStyle name="Normal 4 20" xfId="983" xr:uid="{00000000-0005-0000-0000-0000D8030000}"/>
    <cellStyle name="Normal 4 21" xfId="984" xr:uid="{00000000-0005-0000-0000-0000D9030000}"/>
    <cellStyle name="Normal 4 22" xfId="985" xr:uid="{00000000-0005-0000-0000-0000DA030000}"/>
    <cellStyle name="Normal 4 23" xfId="986" xr:uid="{00000000-0005-0000-0000-0000DB030000}"/>
    <cellStyle name="Normal 4 24" xfId="987" xr:uid="{00000000-0005-0000-0000-0000DC030000}"/>
    <cellStyle name="Normal 4 25" xfId="988" xr:uid="{00000000-0005-0000-0000-0000DD030000}"/>
    <cellStyle name="Normal 4 26" xfId="989" xr:uid="{00000000-0005-0000-0000-0000DE030000}"/>
    <cellStyle name="Normal 4 27" xfId="990" xr:uid="{00000000-0005-0000-0000-0000DF030000}"/>
    <cellStyle name="Normal 4 28" xfId="991" xr:uid="{00000000-0005-0000-0000-0000E0030000}"/>
    <cellStyle name="Normal 4 29" xfId="992" xr:uid="{00000000-0005-0000-0000-0000E1030000}"/>
    <cellStyle name="Normal 4 3" xfId="993" xr:uid="{00000000-0005-0000-0000-0000E2030000}"/>
    <cellStyle name="Normal 4 3 2" xfId="994" xr:uid="{00000000-0005-0000-0000-0000E3030000}"/>
    <cellStyle name="Normal 4 30" xfId="995" xr:uid="{00000000-0005-0000-0000-0000E4030000}"/>
    <cellStyle name="Normal 4 31" xfId="996" xr:uid="{00000000-0005-0000-0000-0000E5030000}"/>
    <cellStyle name="Normal 4 32" xfId="997" xr:uid="{00000000-0005-0000-0000-0000E6030000}"/>
    <cellStyle name="Normal 4 33" xfId="998" xr:uid="{00000000-0005-0000-0000-0000E7030000}"/>
    <cellStyle name="Normal 4 34" xfId="999" xr:uid="{00000000-0005-0000-0000-0000E8030000}"/>
    <cellStyle name="Normal 4 35" xfId="1000" xr:uid="{00000000-0005-0000-0000-0000E9030000}"/>
    <cellStyle name="Normal 4 36" xfId="1001" xr:uid="{00000000-0005-0000-0000-0000EA030000}"/>
    <cellStyle name="Normal 4 37" xfId="1002" xr:uid="{00000000-0005-0000-0000-0000EB030000}"/>
    <cellStyle name="Normal 4 38" xfId="1003" xr:uid="{00000000-0005-0000-0000-0000EC030000}"/>
    <cellStyle name="Normal 4 39" xfId="1004" xr:uid="{00000000-0005-0000-0000-0000ED030000}"/>
    <cellStyle name="Normal 4 4" xfId="1005" xr:uid="{00000000-0005-0000-0000-0000EE030000}"/>
    <cellStyle name="Normal 4 4 2" xfId="1006" xr:uid="{00000000-0005-0000-0000-0000EF030000}"/>
    <cellStyle name="Normal 4 40" xfId="1007" xr:uid="{00000000-0005-0000-0000-0000F0030000}"/>
    <cellStyle name="Normal 4 41" xfId="1008" xr:uid="{00000000-0005-0000-0000-0000F1030000}"/>
    <cellStyle name="Normal 4 42" xfId="1009" xr:uid="{00000000-0005-0000-0000-0000F2030000}"/>
    <cellStyle name="Normal 4 43" xfId="1010" xr:uid="{00000000-0005-0000-0000-0000F3030000}"/>
    <cellStyle name="Normal 4 44" xfId="1011" xr:uid="{00000000-0005-0000-0000-0000F4030000}"/>
    <cellStyle name="Normal 4 5" xfId="1012" xr:uid="{00000000-0005-0000-0000-0000F5030000}"/>
    <cellStyle name="Normal 4 5 2" xfId="1013" xr:uid="{00000000-0005-0000-0000-0000F6030000}"/>
    <cellStyle name="Normal 4 6" xfId="1014" xr:uid="{00000000-0005-0000-0000-0000F7030000}"/>
    <cellStyle name="Normal 4 6 2" xfId="1015" xr:uid="{00000000-0005-0000-0000-0000F8030000}"/>
    <cellStyle name="Normal 4 7" xfId="1016" xr:uid="{00000000-0005-0000-0000-0000F9030000}"/>
    <cellStyle name="Normal 4 7 2" xfId="1017" xr:uid="{00000000-0005-0000-0000-0000FA030000}"/>
    <cellStyle name="Normal 4 8" xfId="1018" xr:uid="{00000000-0005-0000-0000-0000FB030000}"/>
    <cellStyle name="Normal 4 8 2" xfId="1019" xr:uid="{00000000-0005-0000-0000-0000FC030000}"/>
    <cellStyle name="Normal 4 9" xfId="1020" xr:uid="{00000000-0005-0000-0000-0000FD030000}"/>
    <cellStyle name="Normal 4 9 2" xfId="1021" xr:uid="{00000000-0005-0000-0000-0000FE030000}"/>
    <cellStyle name="Normal 40" xfId="1022" xr:uid="{00000000-0005-0000-0000-0000FF030000}"/>
    <cellStyle name="Normal 40 2" xfId="1023" xr:uid="{00000000-0005-0000-0000-000000040000}"/>
    <cellStyle name="Normal 40 2 2" xfId="1024" xr:uid="{00000000-0005-0000-0000-000001040000}"/>
    <cellStyle name="Normal 40 3" xfId="1025" xr:uid="{00000000-0005-0000-0000-000002040000}"/>
    <cellStyle name="Normal 41" xfId="1026" xr:uid="{00000000-0005-0000-0000-000003040000}"/>
    <cellStyle name="Normal 41 2" xfId="1027" xr:uid="{00000000-0005-0000-0000-000004040000}"/>
    <cellStyle name="Normal 41 2 2" xfId="1028" xr:uid="{00000000-0005-0000-0000-000005040000}"/>
    <cellStyle name="Normal 41 3" xfId="1029" xr:uid="{00000000-0005-0000-0000-000006040000}"/>
    <cellStyle name="Normal 42" xfId="1030" xr:uid="{00000000-0005-0000-0000-000007040000}"/>
    <cellStyle name="Normal 42 2" xfId="1031" xr:uid="{00000000-0005-0000-0000-000008040000}"/>
    <cellStyle name="Normal 42 2 2" xfId="1032" xr:uid="{00000000-0005-0000-0000-000009040000}"/>
    <cellStyle name="Normal 42 3" xfId="1033" xr:uid="{00000000-0005-0000-0000-00000A040000}"/>
    <cellStyle name="Normal 43" xfId="1034" xr:uid="{00000000-0005-0000-0000-00000B040000}"/>
    <cellStyle name="Normal 43 2" xfId="1035" xr:uid="{00000000-0005-0000-0000-00000C040000}"/>
    <cellStyle name="Normal 43 2 2" xfId="1036" xr:uid="{00000000-0005-0000-0000-00000D040000}"/>
    <cellStyle name="Normal 43 3" xfId="1037" xr:uid="{00000000-0005-0000-0000-00000E040000}"/>
    <cellStyle name="Normal 44" xfId="1038" xr:uid="{00000000-0005-0000-0000-00000F040000}"/>
    <cellStyle name="Normal 44 2" xfId="1039" xr:uid="{00000000-0005-0000-0000-000010040000}"/>
    <cellStyle name="Normal 44 2 2" xfId="1040" xr:uid="{00000000-0005-0000-0000-000011040000}"/>
    <cellStyle name="Normal 44 3" xfId="1041" xr:uid="{00000000-0005-0000-0000-000012040000}"/>
    <cellStyle name="Normal 45" xfId="1042" xr:uid="{00000000-0005-0000-0000-000013040000}"/>
    <cellStyle name="Normal 45 2" xfId="1043" xr:uid="{00000000-0005-0000-0000-000014040000}"/>
    <cellStyle name="Normal 45 2 2" xfId="1044" xr:uid="{00000000-0005-0000-0000-000015040000}"/>
    <cellStyle name="Normal 45 3" xfId="1045" xr:uid="{00000000-0005-0000-0000-000016040000}"/>
    <cellStyle name="Normal 46" xfId="1046" xr:uid="{00000000-0005-0000-0000-000017040000}"/>
    <cellStyle name="Normal 46 2" xfId="1047" xr:uid="{00000000-0005-0000-0000-000018040000}"/>
    <cellStyle name="Normal 46 2 2" xfId="1048" xr:uid="{00000000-0005-0000-0000-000019040000}"/>
    <cellStyle name="Normal 46 3" xfId="1049" xr:uid="{00000000-0005-0000-0000-00001A040000}"/>
    <cellStyle name="Normal 47" xfId="1050" xr:uid="{00000000-0005-0000-0000-00001B040000}"/>
    <cellStyle name="Normal 47 2" xfId="1051" xr:uid="{00000000-0005-0000-0000-00001C040000}"/>
    <cellStyle name="Normal 47 2 2" xfId="1052" xr:uid="{00000000-0005-0000-0000-00001D040000}"/>
    <cellStyle name="Normal 47 3" xfId="1053" xr:uid="{00000000-0005-0000-0000-00001E040000}"/>
    <cellStyle name="Normal 48" xfId="1054" xr:uid="{00000000-0005-0000-0000-00001F040000}"/>
    <cellStyle name="Normal 48 2" xfId="1055" xr:uid="{00000000-0005-0000-0000-000020040000}"/>
    <cellStyle name="Normal 48 2 2" xfId="1056" xr:uid="{00000000-0005-0000-0000-000021040000}"/>
    <cellStyle name="Normal 48 3" xfId="1057" xr:uid="{00000000-0005-0000-0000-000022040000}"/>
    <cellStyle name="Normal 49" xfId="1058" xr:uid="{00000000-0005-0000-0000-000023040000}"/>
    <cellStyle name="Normal 49 2" xfId="1059" xr:uid="{00000000-0005-0000-0000-000024040000}"/>
    <cellStyle name="Normal 49 2 2" xfId="1060" xr:uid="{00000000-0005-0000-0000-000025040000}"/>
    <cellStyle name="Normal 49 3" xfId="1061" xr:uid="{00000000-0005-0000-0000-000026040000}"/>
    <cellStyle name="Normal 5" xfId="1062" xr:uid="{00000000-0005-0000-0000-000027040000}"/>
    <cellStyle name="Normal 5 10" xfId="1063" xr:uid="{00000000-0005-0000-0000-000028040000}"/>
    <cellStyle name="Normal 5 10 2" xfId="1064" xr:uid="{00000000-0005-0000-0000-000029040000}"/>
    <cellStyle name="Normal 5 11" xfId="1065" xr:uid="{00000000-0005-0000-0000-00002A040000}"/>
    <cellStyle name="Normal 5 11 2" xfId="1066" xr:uid="{00000000-0005-0000-0000-00002B040000}"/>
    <cellStyle name="Normal 5 12" xfId="1067" xr:uid="{00000000-0005-0000-0000-00002C040000}"/>
    <cellStyle name="Normal 5 12 2" xfId="1068" xr:uid="{00000000-0005-0000-0000-00002D040000}"/>
    <cellStyle name="Normal 5 13" xfId="1069" xr:uid="{00000000-0005-0000-0000-00002E040000}"/>
    <cellStyle name="Normal 5 13 2" xfId="1070" xr:uid="{00000000-0005-0000-0000-00002F040000}"/>
    <cellStyle name="Normal 5 14" xfId="1071" xr:uid="{00000000-0005-0000-0000-000030040000}"/>
    <cellStyle name="Normal 5 14 2" xfId="1072" xr:uid="{00000000-0005-0000-0000-000031040000}"/>
    <cellStyle name="Normal 5 15" xfId="1073" xr:uid="{00000000-0005-0000-0000-000032040000}"/>
    <cellStyle name="Normal 5 15 2" xfId="1074" xr:uid="{00000000-0005-0000-0000-000033040000}"/>
    <cellStyle name="Normal 5 16" xfId="1075" xr:uid="{00000000-0005-0000-0000-000034040000}"/>
    <cellStyle name="Normal 5 16 2" xfId="1076" xr:uid="{00000000-0005-0000-0000-000035040000}"/>
    <cellStyle name="Normal 5 17" xfId="1077" xr:uid="{00000000-0005-0000-0000-000036040000}"/>
    <cellStyle name="Normal 5 18" xfId="1078" xr:uid="{00000000-0005-0000-0000-000037040000}"/>
    <cellStyle name="Normal 5 19" xfId="1079" xr:uid="{00000000-0005-0000-0000-000038040000}"/>
    <cellStyle name="Normal 5 2" xfId="1080" xr:uid="{00000000-0005-0000-0000-000039040000}"/>
    <cellStyle name="Normal 5 2 2" xfId="1081" xr:uid="{00000000-0005-0000-0000-00003A040000}"/>
    <cellStyle name="Normal 5 20" xfId="1082" xr:uid="{00000000-0005-0000-0000-00003B040000}"/>
    <cellStyle name="Normal 5 21" xfId="1083" xr:uid="{00000000-0005-0000-0000-00003C040000}"/>
    <cellStyle name="Normal 5 22" xfId="1084" xr:uid="{00000000-0005-0000-0000-00003D040000}"/>
    <cellStyle name="Normal 5 23" xfId="1085" xr:uid="{00000000-0005-0000-0000-00003E040000}"/>
    <cellStyle name="Normal 5 24" xfId="1086" xr:uid="{00000000-0005-0000-0000-00003F040000}"/>
    <cellStyle name="Normal 5 25" xfId="1087" xr:uid="{00000000-0005-0000-0000-000040040000}"/>
    <cellStyle name="Normal 5 26" xfId="1088" xr:uid="{00000000-0005-0000-0000-000041040000}"/>
    <cellStyle name="Normal 5 27" xfId="1089" xr:uid="{00000000-0005-0000-0000-000042040000}"/>
    <cellStyle name="Normal 5 28" xfId="1090" xr:uid="{00000000-0005-0000-0000-000043040000}"/>
    <cellStyle name="Normal 5 29" xfId="1091" xr:uid="{00000000-0005-0000-0000-000044040000}"/>
    <cellStyle name="Normal 5 3" xfId="1092" xr:uid="{00000000-0005-0000-0000-000045040000}"/>
    <cellStyle name="Normal 5 3 2" xfId="1093" xr:uid="{00000000-0005-0000-0000-000046040000}"/>
    <cellStyle name="Normal 5 30" xfId="1094" xr:uid="{00000000-0005-0000-0000-000047040000}"/>
    <cellStyle name="Normal 5 31" xfId="1095" xr:uid="{00000000-0005-0000-0000-000048040000}"/>
    <cellStyle name="Normal 5 32" xfId="1096" xr:uid="{00000000-0005-0000-0000-000049040000}"/>
    <cellStyle name="Normal 5 33" xfId="1097" xr:uid="{00000000-0005-0000-0000-00004A040000}"/>
    <cellStyle name="Normal 5 34" xfId="1098" xr:uid="{00000000-0005-0000-0000-00004B040000}"/>
    <cellStyle name="Normal 5 35" xfId="1099" xr:uid="{00000000-0005-0000-0000-00004C040000}"/>
    <cellStyle name="Normal 5 36" xfId="1100" xr:uid="{00000000-0005-0000-0000-00004D040000}"/>
    <cellStyle name="Normal 5 37" xfId="1101" xr:uid="{00000000-0005-0000-0000-00004E040000}"/>
    <cellStyle name="Normal 5 38" xfId="1102" xr:uid="{00000000-0005-0000-0000-00004F040000}"/>
    <cellStyle name="Normal 5 39" xfId="1103" xr:uid="{00000000-0005-0000-0000-000050040000}"/>
    <cellStyle name="Normal 5 4" xfId="1104" xr:uid="{00000000-0005-0000-0000-000051040000}"/>
    <cellStyle name="Normal 5 4 2" xfId="1105" xr:uid="{00000000-0005-0000-0000-000052040000}"/>
    <cellStyle name="Normal 5 40" xfId="1106" xr:uid="{00000000-0005-0000-0000-000053040000}"/>
    <cellStyle name="Normal 5 41" xfId="1107" xr:uid="{00000000-0005-0000-0000-000054040000}"/>
    <cellStyle name="Normal 5 42" xfId="1108" xr:uid="{00000000-0005-0000-0000-000055040000}"/>
    <cellStyle name="Normal 5 43" xfId="1109" xr:uid="{00000000-0005-0000-0000-000056040000}"/>
    <cellStyle name="Normal 5 44" xfId="1110" xr:uid="{00000000-0005-0000-0000-000057040000}"/>
    <cellStyle name="Normal 5 45" xfId="1111" xr:uid="{00000000-0005-0000-0000-000058040000}"/>
    <cellStyle name="Normal 5 5" xfId="1112" xr:uid="{00000000-0005-0000-0000-000059040000}"/>
    <cellStyle name="Normal 5 5 2" xfId="1113" xr:uid="{00000000-0005-0000-0000-00005A040000}"/>
    <cellStyle name="Normal 5 6" xfId="1114" xr:uid="{00000000-0005-0000-0000-00005B040000}"/>
    <cellStyle name="Normal 5 6 2" xfId="1115" xr:uid="{00000000-0005-0000-0000-00005C040000}"/>
    <cellStyle name="Normal 5 7" xfId="1116" xr:uid="{00000000-0005-0000-0000-00005D040000}"/>
    <cellStyle name="Normal 5 7 2" xfId="1117" xr:uid="{00000000-0005-0000-0000-00005E040000}"/>
    <cellStyle name="Normal 5 8" xfId="1118" xr:uid="{00000000-0005-0000-0000-00005F040000}"/>
    <cellStyle name="Normal 5 8 2" xfId="1119" xr:uid="{00000000-0005-0000-0000-000060040000}"/>
    <cellStyle name="Normal 5 9" xfId="1120" xr:uid="{00000000-0005-0000-0000-000061040000}"/>
    <cellStyle name="Normal 5 9 2" xfId="1121" xr:uid="{00000000-0005-0000-0000-000062040000}"/>
    <cellStyle name="Normal 50" xfId="1122" xr:uid="{00000000-0005-0000-0000-000063040000}"/>
    <cellStyle name="Normal 50 2" xfId="1123" xr:uid="{00000000-0005-0000-0000-000064040000}"/>
    <cellStyle name="Normal 50 2 2" xfId="1124" xr:uid="{00000000-0005-0000-0000-000065040000}"/>
    <cellStyle name="Normal 50 3" xfId="1125" xr:uid="{00000000-0005-0000-0000-000066040000}"/>
    <cellStyle name="Normal 51" xfId="1126" xr:uid="{00000000-0005-0000-0000-000067040000}"/>
    <cellStyle name="Normal 51 2" xfId="1127" xr:uid="{00000000-0005-0000-0000-000068040000}"/>
    <cellStyle name="Normal 51 2 2" xfId="1128" xr:uid="{00000000-0005-0000-0000-000069040000}"/>
    <cellStyle name="Normal 51 3" xfId="1129" xr:uid="{00000000-0005-0000-0000-00006A040000}"/>
    <cellStyle name="Normal 52" xfId="1130" xr:uid="{00000000-0005-0000-0000-00006B040000}"/>
    <cellStyle name="Normal 52 2" xfId="1131" xr:uid="{00000000-0005-0000-0000-00006C040000}"/>
    <cellStyle name="Normal 52 2 2" xfId="1132" xr:uid="{00000000-0005-0000-0000-00006D040000}"/>
    <cellStyle name="Normal 52 3" xfId="1133" xr:uid="{00000000-0005-0000-0000-00006E040000}"/>
    <cellStyle name="Normal 53" xfId="1134" xr:uid="{00000000-0005-0000-0000-00006F040000}"/>
    <cellStyle name="Normal 53 2" xfId="1135" xr:uid="{00000000-0005-0000-0000-000070040000}"/>
    <cellStyle name="Normal 53 2 2" xfId="1136" xr:uid="{00000000-0005-0000-0000-000071040000}"/>
    <cellStyle name="Normal 53 3" xfId="1137" xr:uid="{00000000-0005-0000-0000-000072040000}"/>
    <cellStyle name="Normal 54" xfId="1138" xr:uid="{00000000-0005-0000-0000-000073040000}"/>
    <cellStyle name="Normal 54 2" xfId="1139" xr:uid="{00000000-0005-0000-0000-000074040000}"/>
    <cellStyle name="Normal 54 2 2" xfId="1140" xr:uid="{00000000-0005-0000-0000-000075040000}"/>
    <cellStyle name="Normal 54 3" xfId="1141" xr:uid="{00000000-0005-0000-0000-000076040000}"/>
    <cellStyle name="Normal 55" xfId="1142" xr:uid="{00000000-0005-0000-0000-000077040000}"/>
    <cellStyle name="Normal 55 2" xfId="1143" xr:uid="{00000000-0005-0000-0000-000078040000}"/>
    <cellStyle name="Normal 55 2 2" xfId="1144" xr:uid="{00000000-0005-0000-0000-000079040000}"/>
    <cellStyle name="Normal 55 3" xfId="1145" xr:uid="{00000000-0005-0000-0000-00007A040000}"/>
    <cellStyle name="Normal 56" xfId="1146" xr:uid="{00000000-0005-0000-0000-00007B040000}"/>
    <cellStyle name="Normal 56 2" xfId="1147" xr:uid="{00000000-0005-0000-0000-00007C040000}"/>
    <cellStyle name="Normal 56 2 2" xfId="1148" xr:uid="{00000000-0005-0000-0000-00007D040000}"/>
    <cellStyle name="Normal 56 3" xfId="1149" xr:uid="{00000000-0005-0000-0000-00007E040000}"/>
    <cellStyle name="Normal 57" xfId="1150" xr:uid="{00000000-0005-0000-0000-00007F040000}"/>
    <cellStyle name="Normal 57 2" xfId="1151" xr:uid="{00000000-0005-0000-0000-000080040000}"/>
    <cellStyle name="Normal 57 2 2" xfId="1152" xr:uid="{00000000-0005-0000-0000-000081040000}"/>
    <cellStyle name="Normal 57 3" xfId="1153" xr:uid="{00000000-0005-0000-0000-000082040000}"/>
    <cellStyle name="Normal 58" xfId="1154" xr:uid="{00000000-0005-0000-0000-000083040000}"/>
    <cellStyle name="Normal 58 2" xfId="1155" xr:uid="{00000000-0005-0000-0000-000084040000}"/>
    <cellStyle name="Normal 58 2 2" xfId="1156" xr:uid="{00000000-0005-0000-0000-000085040000}"/>
    <cellStyle name="Normal 58 3" xfId="1157" xr:uid="{00000000-0005-0000-0000-000086040000}"/>
    <cellStyle name="Normal 59" xfId="1158" xr:uid="{00000000-0005-0000-0000-000087040000}"/>
    <cellStyle name="Normal 59 2" xfId="1159" xr:uid="{00000000-0005-0000-0000-000088040000}"/>
    <cellStyle name="Normal 59 2 2" xfId="1160" xr:uid="{00000000-0005-0000-0000-000089040000}"/>
    <cellStyle name="Normal 59 3" xfId="1161" xr:uid="{00000000-0005-0000-0000-00008A040000}"/>
    <cellStyle name="Normal 6" xfId="1162" xr:uid="{00000000-0005-0000-0000-00008B040000}"/>
    <cellStyle name="Normal 6 10" xfId="1163" xr:uid="{00000000-0005-0000-0000-00008C040000}"/>
    <cellStyle name="Normal 6 10 2" xfId="1164" xr:uid="{00000000-0005-0000-0000-00008D040000}"/>
    <cellStyle name="Normal 6 11" xfId="1165" xr:uid="{00000000-0005-0000-0000-00008E040000}"/>
    <cellStyle name="Normal 6 11 2" xfId="1166" xr:uid="{00000000-0005-0000-0000-00008F040000}"/>
    <cellStyle name="Normal 6 12" xfId="1167" xr:uid="{00000000-0005-0000-0000-000090040000}"/>
    <cellStyle name="Normal 6 12 2" xfId="1168" xr:uid="{00000000-0005-0000-0000-000091040000}"/>
    <cellStyle name="Normal 6 13" xfId="1169" xr:uid="{00000000-0005-0000-0000-000092040000}"/>
    <cellStyle name="Normal 6 13 2" xfId="1170" xr:uid="{00000000-0005-0000-0000-000093040000}"/>
    <cellStyle name="Normal 6 14" xfId="1171" xr:uid="{00000000-0005-0000-0000-000094040000}"/>
    <cellStyle name="Normal 6 14 2" xfId="1172" xr:uid="{00000000-0005-0000-0000-000095040000}"/>
    <cellStyle name="Normal 6 15" xfId="1173" xr:uid="{00000000-0005-0000-0000-000096040000}"/>
    <cellStyle name="Normal 6 15 2" xfId="1174" xr:uid="{00000000-0005-0000-0000-000097040000}"/>
    <cellStyle name="Normal 6 16" xfId="1175" xr:uid="{00000000-0005-0000-0000-000098040000}"/>
    <cellStyle name="Normal 6 16 2" xfId="1176" xr:uid="{00000000-0005-0000-0000-000099040000}"/>
    <cellStyle name="Normal 6 17" xfId="1177" xr:uid="{00000000-0005-0000-0000-00009A040000}"/>
    <cellStyle name="Normal 6 18" xfId="1178" xr:uid="{00000000-0005-0000-0000-00009B040000}"/>
    <cellStyle name="Normal 6 19" xfId="1179" xr:uid="{00000000-0005-0000-0000-00009C040000}"/>
    <cellStyle name="Normal 6 2" xfId="1180" xr:uid="{00000000-0005-0000-0000-00009D040000}"/>
    <cellStyle name="Normal 6 2 2" xfId="1181" xr:uid="{00000000-0005-0000-0000-00009E040000}"/>
    <cellStyle name="Normal 6 20" xfId="1182" xr:uid="{00000000-0005-0000-0000-00009F040000}"/>
    <cellStyle name="Normal 6 21" xfId="1183" xr:uid="{00000000-0005-0000-0000-0000A0040000}"/>
    <cellStyle name="Normal 6 22" xfId="1184" xr:uid="{00000000-0005-0000-0000-0000A1040000}"/>
    <cellStyle name="Normal 6 23" xfId="1185" xr:uid="{00000000-0005-0000-0000-0000A2040000}"/>
    <cellStyle name="Normal 6 24" xfId="1186" xr:uid="{00000000-0005-0000-0000-0000A3040000}"/>
    <cellStyle name="Normal 6 25" xfId="1187" xr:uid="{00000000-0005-0000-0000-0000A4040000}"/>
    <cellStyle name="Normal 6 26" xfId="1188" xr:uid="{00000000-0005-0000-0000-0000A5040000}"/>
    <cellStyle name="Normal 6 27" xfId="1189" xr:uid="{00000000-0005-0000-0000-0000A6040000}"/>
    <cellStyle name="Normal 6 28" xfId="1190" xr:uid="{00000000-0005-0000-0000-0000A7040000}"/>
    <cellStyle name="Normal 6 29" xfId="1191" xr:uid="{00000000-0005-0000-0000-0000A8040000}"/>
    <cellStyle name="Normal 6 3" xfId="1192" xr:uid="{00000000-0005-0000-0000-0000A9040000}"/>
    <cellStyle name="Normal 6 3 2" xfId="1193" xr:uid="{00000000-0005-0000-0000-0000AA040000}"/>
    <cellStyle name="Normal 6 30" xfId="1194" xr:uid="{00000000-0005-0000-0000-0000AB040000}"/>
    <cellStyle name="Normal 6 31" xfId="1195" xr:uid="{00000000-0005-0000-0000-0000AC040000}"/>
    <cellStyle name="Normal 6 32" xfId="1196" xr:uid="{00000000-0005-0000-0000-0000AD040000}"/>
    <cellStyle name="Normal 6 33" xfId="1197" xr:uid="{00000000-0005-0000-0000-0000AE040000}"/>
    <cellStyle name="Normal 6 34" xfId="1198" xr:uid="{00000000-0005-0000-0000-0000AF040000}"/>
    <cellStyle name="Normal 6 35" xfId="1199" xr:uid="{00000000-0005-0000-0000-0000B0040000}"/>
    <cellStyle name="Normal 6 36" xfId="1200" xr:uid="{00000000-0005-0000-0000-0000B1040000}"/>
    <cellStyle name="Normal 6 37" xfId="1201" xr:uid="{00000000-0005-0000-0000-0000B2040000}"/>
    <cellStyle name="Normal 6 38" xfId="1202" xr:uid="{00000000-0005-0000-0000-0000B3040000}"/>
    <cellStyle name="Normal 6 39" xfId="1203" xr:uid="{00000000-0005-0000-0000-0000B4040000}"/>
    <cellStyle name="Normal 6 4" xfId="1204" xr:uid="{00000000-0005-0000-0000-0000B5040000}"/>
    <cellStyle name="Normal 6 4 2" xfId="1205" xr:uid="{00000000-0005-0000-0000-0000B6040000}"/>
    <cellStyle name="Normal 6 40" xfId="1206" xr:uid="{00000000-0005-0000-0000-0000B7040000}"/>
    <cellStyle name="Normal 6 41" xfId="1207" xr:uid="{00000000-0005-0000-0000-0000B8040000}"/>
    <cellStyle name="Normal 6 42" xfId="1208" xr:uid="{00000000-0005-0000-0000-0000B9040000}"/>
    <cellStyle name="Normal 6 43" xfId="1209" xr:uid="{00000000-0005-0000-0000-0000BA040000}"/>
    <cellStyle name="Normal 6 44" xfId="1210" xr:uid="{00000000-0005-0000-0000-0000BB040000}"/>
    <cellStyle name="Normal 6 5" xfId="1211" xr:uid="{00000000-0005-0000-0000-0000BC040000}"/>
    <cellStyle name="Normal 6 5 2" xfId="1212" xr:uid="{00000000-0005-0000-0000-0000BD040000}"/>
    <cellStyle name="Normal 6 6" xfId="1213" xr:uid="{00000000-0005-0000-0000-0000BE040000}"/>
    <cellStyle name="Normal 6 6 2" xfId="1214" xr:uid="{00000000-0005-0000-0000-0000BF040000}"/>
    <cellStyle name="Normal 6 7" xfId="1215" xr:uid="{00000000-0005-0000-0000-0000C0040000}"/>
    <cellStyle name="Normal 6 7 2" xfId="1216" xr:uid="{00000000-0005-0000-0000-0000C1040000}"/>
    <cellStyle name="Normal 6 8" xfId="1217" xr:uid="{00000000-0005-0000-0000-0000C2040000}"/>
    <cellStyle name="Normal 6 8 2" xfId="1218" xr:uid="{00000000-0005-0000-0000-0000C3040000}"/>
    <cellStyle name="Normal 6 9" xfId="1219" xr:uid="{00000000-0005-0000-0000-0000C4040000}"/>
    <cellStyle name="Normal 6 9 2" xfId="1220" xr:uid="{00000000-0005-0000-0000-0000C5040000}"/>
    <cellStyle name="Normal 60" xfId="1221" xr:uid="{00000000-0005-0000-0000-0000C6040000}"/>
    <cellStyle name="Normal 60 2" xfId="1222" xr:uid="{00000000-0005-0000-0000-0000C7040000}"/>
    <cellStyle name="Normal 60 2 2" xfId="1223" xr:uid="{00000000-0005-0000-0000-0000C8040000}"/>
    <cellStyle name="Normal 60 3" xfId="1224" xr:uid="{00000000-0005-0000-0000-0000C9040000}"/>
    <cellStyle name="Normal 61" xfId="1225" xr:uid="{00000000-0005-0000-0000-0000CA040000}"/>
    <cellStyle name="Normal 61 2" xfId="1226" xr:uid="{00000000-0005-0000-0000-0000CB040000}"/>
    <cellStyle name="Normal 61 2 2" xfId="1227" xr:uid="{00000000-0005-0000-0000-0000CC040000}"/>
    <cellStyle name="Normal 61 3" xfId="1228" xr:uid="{00000000-0005-0000-0000-0000CD040000}"/>
    <cellStyle name="Normal 62" xfId="1229" xr:uid="{00000000-0005-0000-0000-0000CE040000}"/>
    <cellStyle name="Normal 62 2" xfId="1230" xr:uid="{00000000-0005-0000-0000-0000CF040000}"/>
    <cellStyle name="Normal 62 2 2" xfId="1231" xr:uid="{00000000-0005-0000-0000-0000D0040000}"/>
    <cellStyle name="Normal 62 3" xfId="1232" xr:uid="{00000000-0005-0000-0000-0000D1040000}"/>
    <cellStyle name="Normal 63" xfId="1233" xr:uid="{00000000-0005-0000-0000-0000D2040000}"/>
    <cellStyle name="Normal 63 2" xfId="1234" xr:uid="{00000000-0005-0000-0000-0000D3040000}"/>
    <cellStyle name="Normal 63 2 2" xfId="1235" xr:uid="{00000000-0005-0000-0000-0000D4040000}"/>
    <cellStyle name="Normal 63 3" xfId="1236" xr:uid="{00000000-0005-0000-0000-0000D5040000}"/>
    <cellStyle name="Normal 64" xfId="1237" xr:uid="{00000000-0005-0000-0000-0000D6040000}"/>
    <cellStyle name="Normal 64 2" xfId="1238" xr:uid="{00000000-0005-0000-0000-0000D7040000}"/>
    <cellStyle name="Normal 64 2 2" xfId="1239" xr:uid="{00000000-0005-0000-0000-0000D8040000}"/>
    <cellStyle name="Normal 64 3" xfId="1240" xr:uid="{00000000-0005-0000-0000-0000D9040000}"/>
    <cellStyle name="Normal 65" xfId="1241" xr:uid="{00000000-0005-0000-0000-0000DA040000}"/>
    <cellStyle name="Normal 65 2" xfId="1242" xr:uid="{00000000-0005-0000-0000-0000DB040000}"/>
    <cellStyle name="Normal 65 2 2" xfId="1243" xr:uid="{00000000-0005-0000-0000-0000DC040000}"/>
    <cellStyle name="Normal 65 3" xfId="1244" xr:uid="{00000000-0005-0000-0000-0000DD040000}"/>
    <cellStyle name="Normal 66" xfId="1245" xr:uid="{00000000-0005-0000-0000-0000DE040000}"/>
    <cellStyle name="Normal 66 2" xfId="1246" xr:uid="{00000000-0005-0000-0000-0000DF040000}"/>
    <cellStyle name="Normal 66 2 2" xfId="1247" xr:uid="{00000000-0005-0000-0000-0000E0040000}"/>
    <cellStyle name="Normal 66 3" xfId="1248" xr:uid="{00000000-0005-0000-0000-0000E1040000}"/>
    <cellStyle name="Normal 67" xfId="1249" xr:uid="{00000000-0005-0000-0000-0000E2040000}"/>
    <cellStyle name="Normal 67 2" xfId="1250" xr:uid="{00000000-0005-0000-0000-0000E3040000}"/>
    <cellStyle name="Normal 67 2 2" xfId="1251" xr:uid="{00000000-0005-0000-0000-0000E4040000}"/>
    <cellStyle name="Normal 67 3" xfId="1252" xr:uid="{00000000-0005-0000-0000-0000E5040000}"/>
    <cellStyle name="Normal 68" xfId="1253" xr:uid="{00000000-0005-0000-0000-0000E6040000}"/>
    <cellStyle name="Normal 68 2" xfId="1254" xr:uid="{00000000-0005-0000-0000-0000E7040000}"/>
    <cellStyle name="Normal 68 2 2" xfId="1255" xr:uid="{00000000-0005-0000-0000-0000E8040000}"/>
    <cellStyle name="Normal 68 3" xfId="1256" xr:uid="{00000000-0005-0000-0000-0000E9040000}"/>
    <cellStyle name="Normal 69" xfId="1257" xr:uid="{00000000-0005-0000-0000-0000EA040000}"/>
    <cellStyle name="Normal 69 2" xfId="1258" xr:uid="{00000000-0005-0000-0000-0000EB040000}"/>
    <cellStyle name="Normal 69 2 2" xfId="1259" xr:uid="{00000000-0005-0000-0000-0000EC040000}"/>
    <cellStyle name="Normal 69 3" xfId="1260" xr:uid="{00000000-0005-0000-0000-0000ED040000}"/>
    <cellStyle name="Normal 7" xfId="1261" xr:uid="{00000000-0005-0000-0000-0000EE040000}"/>
    <cellStyle name="Normal 7 10" xfId="1262" xr:uid="{00000000-0005-0000-0000-0000EF040000}"/>
    <cellStyle name="Normal 7 10 2" xfId="1263" xr:uid="{00000000-0005-0000-0000-0000F0040000}"/>
    <cellStyle name="Normal 7 11" xfId="1264" xr:uid="{00000000-0005-0000-0000-0000F1040000}"/>
    <cellStyle name="Normal 7 11 2" xfId="1265" xr:uid="{00000000-0005-0000-0000-0000F2040000}"/>
    <cellStyle name="Normal 7 12" xfId="1266" xr:uid="{00000000-0005-0000-0000-0000F3040000}"/>
    <cellStyle name="Normal 7 12 2" xfId="1267" xr:uid="{00000000-0005-0000-0000-0000F4040000}"/>
    <cellStyle name="Normal 7 13" xfId="1268" xr:uid="{00000000-0005-0000-0000-0000F5040000}"/>
    <cellStyle name="Normal 7 13 2" xfId="1269" xr:uid="{00000000-0005-0000-0000-0000F6040000}"/>
    <cellStyle name="Normal 7 14" xfId="1270" xr:uid="{00000000-0005-0000-0000-0000F7040000}"/>
    <cellStyle name="Normal 7 14 2" xfId="1271" xr:uid="{00000000-0005-0000-0000-0000F8040000}"/>
    <cellStyle name="Normal 7 15" xfId="1272" xr:uid="{00000000-0005-0000-0000-0000F9040000}"/>
    <cellStyle name="Normal 7 15 2" xfId="1273" xr:uid="{00000000-0005-0000-0000-0000FA040000}"/>
    <cellStyle name="Normal 7 16" xfId="1274" xr:uid="{00000000-0005-0000-0000-0000FB040000}"/>
    <cellStyle name="Normal 7 16 2" xfId="1275" xr:uid="{00000000-0005-0000-0000-0000FC040000}"/>
    <cellStyle name="Normal 7 17" xfId="1276" xr:uid="{00000000-0005-0000-0000-0000FD040000}"/>
    <cellStyle name="Normal 7 18" xfId="1277" xr:uid="{00000000-0005-0000-0000-0000FE040000}"/>
    <cellStyle name="Normal 7 19" xfId="1278" xr:uid="{00000000-0005-0000-0000-0000FF040000}"/>
    <cellStyle name="Normal 7 2" xfId="1279" xr:uid="{00000000-0005-0000-0000-000000050000}"/>
    <cellStyle name="Normal 7 2 2" xfId="1280" xr:uid="{00000000-0005-0000-0000-000001050000}"/>
    <cellStyle name="Normal 7 20" xfId="1281" xr:uid="{00000000-0005-0000-0000-000002050000}"/>
    <cellStyle name="Normal 7 21" xfId="1282" xr:uid="{00000000-0005-0000-0000-000003050000}"/>
    <cellStyle name="Normal 7 22" xfId="1283" xr:uid="{00000000-0005-0000-0000-000004050000}"/>
    <cellStyle name="Normal 7 23" xfId="1284" xr:uid="{00000000-0005-0000-0000-000005050000}"/>
    <cellStyle name="Normal 7 24" xfId="1285" xr:uid="{00000000-0005-0000-0000-000006050000}"/>
    <cellStyle name="Normal 7 25" xfId="1286" xr:uid="{00000000-0005-0000-0000-000007050000}"/>
    <cellStyle name="Normal 7 26" xfId="1287" xr:uid="{00000000-0005-0000-0000-000008050000}"/>
    <cellStyle name="Normal 7 27" xfId="1288" xr:uid="{00000000-0005-0000-0000-000009050000}"/>
    <cellStyle name="Normal 7 28" xfId="1289" xr:uid="{00000000-0005-0000-0000-00000A050000}"/>
    <cellStyle name="Normal 7 29" xfId="1290" xr:uid="{00000000-0005-0000-0000-00000B050000}"/>
    <cellStyle name="Normal 7 3" xfId="1291" xr:uid="{00000000-0005-0000-0000-00000C050000}"/>
    <cellStyle name="Normal 7 3 2" xfId="1292" xr:uid="{00000000-0005-0000-0000-00000D050000}"/>
    <cellStyle name="Normal 7 30" xfId="1293" xr:uid="{00000000-0005-0000-0000-00000E050000}"/>
    <cellStyle name="Normal 7 31" xfId="1294" xr:uid="{00000000-0005-0000-0000-00000F050000}"/>
    <cellStyle name="Normal 7 32" xfId="1295" xr:uid="{00000000-0005-0000-0000-000010050000}"/>
    <cellStyle name="Normal 7 33" xfId="1296" xr:uid="{00000000-0005-0000-0000-000011050000}"/>
    <cellStyle name="Normal 7 34" xfId="1297" xr:uid="{00000000-0005-0000-0000-000012050000}"/>
    <cellStyle name="Normal 7 35" xfId="1298" xr:uid="{00000000-0005-0000-0000-000013050000}"/>
    <cellStyle name="Normal 7 36" xfId="1299" xr:uid="{00000000-0005-0000-0000-000014050000}"/>
    <cellStyle name="Normal 7 37" xfId="1300" xr:uid="{00000000-0005-0000-0000-000015050000}"/>
    <cellStyle name="Normal 7 38" xfId="1301" xr:uid="{00000000-0005-0000-0000-000016050000}"/>
    <cellStyle name="Normal 7 39" xfId="1302" xr:uid="{00000000-0005-0000-0000-000017050000}"/>
    <cellStyle name="Normal 7 4" xfId="1303" xr:uid="{00000000-0005-0000-0000-000018050000}"/>
    <cellStyle name="Normal 7 4 2" xfId="1304" xr:uid="{00000000-0005-0000-0000-000019050000}"/>
    <cellStyle name="Normal 7 40" xfId="1305" xr:uid="{00000000-0005-0000-0000-00001A050000}"/>
    <cellStyle name="Normal 7 41" xfId="1306" xr:uid="{00000000-0005-0000-0000-00001B050000}"/>
    <cellStyle name="Normal 7 42" xfId="1307" xr:uid="{00000000-0005-0000-0000-00001C050000}"/>
    <cellStyle name="Normal 7 43" xfId="1308" xr:uid="{00000000-0005-0000-0000-00001D050000}"/>
    <cellStyle name="Normal 7 44" xfId="1309" xr:uid="{00000000-0005-0000-0000-00001E050000}"/>
    <cellStyle name="Normal 7 5" xfId="1310" xr:uid="{00000000-0005-0000-0000-00001F050000}"/>
    <cellStyle name="Normal 7 5 2" xfId="1311" xr:uid="{00000000-0005-0000-0000-000020050000}"/>
    <cellStyle name="Normal 7 6" xfId="1312" xr:uid="{00000000-0005-0000-0000-000021050000}"/>
    <cellStyle name="Normal 7 6 2" xfId="1313" xr:uid="{00000000-0005-0000-0000-000022050000}"/>
    <cellStyle name="Normal 7 7" xfId="1314" xr:uid="{00000000-0005-0000-0000-000023050000}"/>
    <cellStyle name="Normal 7 7 2" xfId="1315" xr:uid="{00000000-0005-0000-0000-000024050000}"/>
    <cellStyle name="Normal 7 8" xfId="1316" xr:uid="{00000000-0005-0000-0000-000025050000}"/>
    <cellStyle name="Normal 7 8 2" xfId="1317" xr:uid="{00000000-0005-0000-0000-000026050000}"/>
    <cellStyle name="Normal 7 9" xfId="1318" xr:uid="{00000000-0005-0000-0000-000027050000}"/>
    <cellStyle name="Normal 7 9 2" xfId="1319" xr:uid="{00000000-0005-0000-0000-000028050000}"/>
    <cellStyle name="Normal 70" xfId="1320" xr:uid="{00000000-0005-0000-0000-000029050000}"/>
    <cellStyle name="Normal 70 2" xfId="1321" xr:uid="{00000000-0005-0000-0000-00002A050000}"/>
    <cellStyle name="Normal 70 2 2" xfId="1322" xr:uid="{00000000-0005-0000-0000-00002B050000}"/>
    <cellStyle name="Normal 70 3" xfId="1323" xr:uid="{00000000-0005-0000-0000-00002C050000}"/>
    <cellStyle name="Normal 71" xfId="1324" xr:uid="{00000000-0005-0000-0000-00002D050000}"/>
    <cellStyle name="Normal 71 2" xfId="1325" xr:uid="{00000000-0005-0000-0000-00002E050000}"/>
    <cellStyle name="Normal 71 2 2" xfId="1326" xr:uid="{00000000-0005-0000-0000-00002F050000}"/>
    <cellStyle name="Normal 71 3" xfId="1327" xr:uid="{00000000-0005-0000-0000-000030050000}"/>
    <cellStyle name="Normal 72" xfId="1328" xr:uid="{00000000-0005-0000-0000-000031050000}"/>
    <cellStyle name="Normal 72 2" xfId="1329" xr:uid="{00000000-0005-0000-0000-000032050000}"/>
    <cellStyle name="Normal 72 2 2" xfId="1330" xr:uid="{00000000-0005-0000-0000-000033050000}"/>
    <cellStyle name="Normal 72 3" xfId="1331" xr:uid="{00000000-0005-0000-0000-000034050000}"/>
    <cellStyle name="Normal 73" xfId="1332" xr:uid="{00000000-0005-0000-0000-000035050000}"/>
    <cellStyle name="Normal 73 2" xfId="1333" xr:uid="{00000000-0005-0000-0000-000036050000}"/>
    <cellStyle name="Normal 73 2 2" xfId="1334" xr:uid="{00000000-0005-0000-0000-000037050000}"/>
    <cellStyle name="Normal 73 3" xfId="1335" xr:uid="{00000000-0005-0000-0000-000038050000}"/>
    <cellStyle name="Normal 74" xfId="1336" xr:uid="{00000000-0005-0000-0000-000039050000}"/>
    <cellStyle name="Normal 74 2" xfId="1337" xr:uid="{00000000-0005-0000-0000-00003A050000}"/>
    <cellStyle name="Normal 74 2 2" xfId="1338" xr:uid="{00000000-0005-0000-0000-00003B050000}"/>
    <cellStyle name="Normal 74 3" xfId="1339" xr:uid="{00000000-0005-0000-0000-00003C050000}"/>
    <cellStyle name="Normal 75" xfId="1340" xr:uid="{00000000-0005-0000-0000-00003D050000}"/>
    <cellStyle name="Normal 75 2" xfId="1341" xr:uid="{00000000-0005-0000-0000-00003E050000}"/>
    <cellStyle name="Normal 75 2 2" xfId="1342" xr:uid="{00000000-0005-0000-0000-00003F050000}"/>
    <cellStyle name="Normal 75 3" xfId="1343" xr:uid="{00000000-0005-0000-0000-000040050000}"/>
    <cellStyle name="Normal 76" xfId="1344" xr:uid="{00000000-0005-0000-0000-000041050000}"/>
    <cellStyle name="Normal 76 2" xfId="1345" xr:uid="{00000000-0005-0000-0000-000042050000}"/>
    <cellStyle name="Normal 76 2 2" xfId="1346" xr:uid="{00000000-0005-0000-0000-000043050000}"/>
    <cellStyle name="Normal 76 3" xfId="1347" xr:uid="{00000000-0005-0000-0000-000044050000}"/>
    <cellStyle name="Normal 77" xfId="1348" xr:uid="{00000000-0005-0000-0000-000045050000}"/>
    <cellStyle name="Normal 77 2" xfId="1349" xr:uid="{00000000-0005-0000-0000-000046050000}"/>
    <cellStyle name="Normal 77 2 2" xfId="1350" xr:uid="{00000000-0005-0000-0000-000047050000}"/>
    <cellStyle name="Normal 77 3" xfId="1351" xr:uid="{00000000-0005-0000-0000-000048050000}"/>
    <cellStyle name="Normal 78" xfId="1352" xr:uid="{00000000-0005-0000-0000-000049050000}"/>
    <cellStyle name="Normal 78 2" xfId="1353" xr:uid="{00000000-0005-0000-0000-00004A050000}"/>
    <cellStyle name="Normal 78 2 2" xfId="1354" xr:uid="{00000000-0005-0000-0000-00004B050000}"/>
    <cellStyle name="Normal 78 3" xfId="1355" xr:uid="{00000000-0005-0000-0000-00004C050000}"/>
    <cellStyle name="Normal 79" xfId="1356" xr:uid="{00000000-0005-0000-0000-00004D050000}"/>
    <cellStyle name="Normal 79 2" xfId="1357" xr:uid="{00000000-0005-0000-0000-00004E050000}"/>
    <cellStyle name="Normal 79 2 2" xfId="1358" xr:uid="{00000000-0005-0000-0000-00004F050000}"/>
    <cellStyle name="Normal 79 3" xfId="1359" xr:uid="{00000000-0005-0000-0000-000050050000}"/>
    <cellStyle name="Normal 8" xfId="1360" xr:uid="{00000000-0005-0000-0000-000051050000}"/>
    <cellStyle name="Normal 8 10" xfId="1361" xr:uid="{00000000-0005-0000-0000-000052050000}"/>
    <cellStyle name="Normal 8 10 2" xfId="1362" xr:uid="{00000000-0005-0000-0000-000053050000}"/>
    <cellStyle name="Normal 8 11" xfId="1363" xr:uid="{00000000-0005-0000-0000-000054050000}"/>
    <cellStyle name="Normal 8 11 2" xfId="1364" xr:uid="{00000000-0005-0000-0000-000055050000}"/>
    <cellStyle name="Normal 8 12" xfId="1365" xr:uid="{00000000-0005-0000-0000-000056050000}"/>
    <cellStyle name="Normal 8 12 2" xfId="1366" xr:uid="{00000000-0005-0000-0000-000057050000}"/>
    <cellStyle name="Normal 8 13" xfId="1367" xr:uid="{00000000-0005-0000-0000-000058050000}"/>
    <cellStyle name="Normal 8 13 2" xfId="1368" xr:uid="{00000000-0005-0000-0000-000059050000}"/>
    <cellStyle name="Normal 8 14" xfId="1369" xr:uid="{00000000-0005-0000-0000-00005A050000}"/>
    <cellStyle name="Normal 8 14 2" xfId="1370" xr:uid="{00000000-0005-0000-0000-00005B050000}"/>
    <cellStyle name="Normal 8 15" xfId="1371" xr:uid="{00000000-0005-0000-0000-00005C050000}"/>
    <cellStyle name="Normal 8 15 2" xfId="1372" xr:uid="{00000000-0005-0000-0000-00005D050000}"/>
    <cellStyle name="Normal 8 16" xfId="1373" xr:uid="{00000000-0005-0000-0000-00005E050000}"/>
    <cellStyle name="Normal 8 16 2" xfId="1374" xr:uid="{00000000-0005-0000-0000-00005F050000}"/>
    <cellStyle name="Normal 8 17" xfId="1375" xr:uid="{00000000-0005-0000-0000-000060050000}"/>
    <cellStyle name="Normal 8 18" xfId="1376" xr:uid="{00000000-0005-0000-0000-000061050000}"/>
    <cellStyle name="Normal 8 19" xfId="1377" xr:uid="{00000000-0005-0000-0000-000062050000}"/>
    <cellStyle name="Normal 8 2" xfId="1378" xr:uid="{00000000-0005-0000-0000-000063050000}"/>
    <cellStyle name="Normal 8 2 2" xfId="1379" xr:uid="{00000000-0005-0000-0000-000064050000}"/>
    <cellStyle name="Normal 8 20" xfId="1380" xr:uid="{00000000-0005-0000-0000-000065050000}"/>
    <cellStyle name="Normal 8 21" xfId="1381" xr:uid="{00000000-0005-0000-0000-000066050000}"/>
    <cellStyle name="Normal 8 22" xfId="1382" xr:uid="{00000000-0005-0000-0000-000067050000}"/>
    <cellStyle name="Normal 8 23" xfId="1383" xr:uid="{00000000-0005-0000-0000-000068050000}"/>
    <cellStyle name="Normal 8 24" xfId="1384" xr:uid="{00000000-0005-0000-0000-000069050000}"/>
    <cellStyle name="Normal 8 25" xfId="1385" xr:uid="{00000000-0005-0000-0000-00006A050000}"/>
    <cellStyle name="Normal 8 26" xfId="1386" xr:uid="{00000000-0005-0000-0000-00006B050000}"/>
    <cellStyle name="Normal 8 27" xfId="1387" xr:uid="{00000000-0005-0000-0000-00006C050000}"/>
    <cellStyle name="Normal 8 28" xfId="1388" xr:uid="{00000000-0005-0000-0000-00006D050000}"/>
    <cellStyle name="Normal 8 29" xfId="1389" xr:uid="{00000000-0005-0000-0000-00006E050000}"/>
    <cellStyle name="Normal 8 3" xfId="1390" xr:uid="{00000000-0005-0000-0000-00006F050000}"/>
    <cellStyle name="Normal 8 3 2" xfId="1391" xr:uid="{00000000-0005-0000-0000-000070050000}"/>
    <cellStyle name="Normal 8 30" xfId="1392" xr:uid="{00000000-0005-0000-0000-000071050000}"/>
    <cellStyle name="Normal 8 31" xfId="1393" xr:uid="{00000000-0005-0000-0000-000072050000}"/>
    <cellStyle name="Normal 8 32" xfId="1394" xr:uid="{00000000-0005-0000-0000-000073050000}"/>
    <cellStyle name="Normal 8 33" xfId="1395" xr:uid="{00000000-0005-0000-0000-000074050000}"/>
    <cellStyle name="Normal 8 34" xfId="1396" xr:uid="{00000000-0005-0000-0000-000075050000}"/>
    <cellStyle name="Normal 8 35" xfId="1397" xr:uid="{00000000-0005-0000-0000-000076050000}"/>
    <cellStyle name="Normal 8 36" xfId="1398" xr:uid="{00000000-0005-0000-0000-000077050000}"/>
    <cellStyle name="Normal 8 37" xfId="1399" xr:uid="{00000000-0005-0000-0000-000078050000}"/>
    <cellStyle name="Normal 8 38" xfId="1400" xr:uid="{00000000-0005-0000-0000-000079050000}"/>
    <cellStyle name="Normal 8 39" xfId="1401" xr:uid="{00000000-0005-0000-0000-00007A050000}"/>
    <cellStyle name="Normal 8 4" xfId="1402" xr:uid="{00000000-0005-0000-0000-00007B050000}"/>
    <cellStyle name="Normal 8 4 2" xfId="1403" xr:uid="{00000000-0005-0000-0000-00007C050000}"/>
    <cellStyle name="Normal 8 40" xfId="1404" xr:uid="{00000000-0005-0000-0000-00007D050000}"/>
    <cellStyle name="Normal 8 41" xfId="1405" xr:uid="{00000000-0005-0000-0000-00007E050000}"/>
    <cellStyle name="Normal 8 42" xfId="1406" xr:uid="{00000000-0005-0000-0000-00007F050000}"/>
    <cellStyle name="Normal 8 43" xfId="1407" xr:uid="{00000000-0005-0000-0000-000080050000}"/>
    <cellStyle name="Normal 8 44" xfId="1408" xr:uid="{00000000-0005-0000-0000-000081050000}"/>
    <cellStyle name="Normal 8 5" xfId="1409" xr:uid="{00000000-0005-0000-0000-000082050000}"/>
    <cellStyle name="Normal 8 5 2" xfId="1410" xr:uid="{00000000-0005-0000-0000-000083050000}"/>
    <cellStyle name="Normal 8 6" xfId="1411" xr:uid="{00000000-0005-0000-0000-000084050000}"/>
    <cellStyle name="Normal 8 6 2" xfId="1412" xr:uid="{00000000-0005-0000-0000-000085050000}"/>
    <cellStyle name="Normal 8 7" xfId="1413" xr:uid="{00000000-0005-0000-0000-000086050000}"/>
    <cellStyle name="Normal 8 7 2" xfId="1414" xr:uid="{00000000-0005-0000-0000-000087050000}"/>
    <cellStyle name="Normal 8 8" xfId="1415" xr:uid="{00000000-0005-0000-0000-000088050000}"/>
    <cellStyle name="Normal 8 8 2" xfId="1416" xr:uid="{00000000-0005-0000-0000-000089050000}"/>
    <cellStyle name="Normal 8 9" xfId="1417" xr:uid="{00000000-0005-0000-0000-00008A050000}"/>
    <cellStyle name="Normal 8 9 2" xfId="1418" xr:uid="{00000000-0005-0000-0000-00008B050000}"/>
    <cellStyle name="Normal 80" xfId="1419" xr:uid="{00000000-0005-0000-0000-00008C050000}"/>
    <cellStyle name="Normal 80 2" xfId="1420" xr:uid="{00000000-0005-0000-0000-00008D050000}"/>
    <cellStyle name="Normal 80 2 2" xfId="1421" xr:uid="{00000000-0005-0000-0000-00008E050000}"/>
    <cellStyle name="Normal 80 3" xfId="1422" xr:uid="{00000000-0005-0000-0000-00008F050000}"/>
    <cellStyle name="Normal 81" xfId="1423" xr:uid="{00000000-0005-0000-0000-000090050000}"/>
    <cellStyle name="Normal 81 2" xfId="1424" xr:uid="{00000000-0005-0000-0000-000091050000}"/>
    <cellStyle name="Normal 81 2 2" xfId="1425" xr:uid="{00000000-0005-0000-0000-000092050000}"/>
    <cellStyle name="Normal 81 3" xfId="1426" xr:uid="{00000000-0005-0000-0000-000093050000}"/>
    <cellStyle name="Normal 81 3 2" xfId="1427" xr:uid="{00000000-0005-0000-0000-000094050000}"/>
    <cellStyle name="Normal 81 4" xfId="1428" xr:uid="{00000000-0005-0000-0000-000095050000}"/>
    <cellStyle name="Normal 81 4 2" xfId="1429" xr:uid="{00000000-0005-0000-0000-000096050000}"/>
    <cellStyle name="Normal 81 5" xfId="1430" xr:uid="{00000000-0005-0000-0000-000097050000}"/>
    <cellStyle name="Normal 81 5 2" xfId="1431" xr:uid="{00000000-0005-0000-0000-000098050000}"/>
    <cellStyle name="Normal 81 6" xfId="1432" xr:uid="{00000000-0005-0000-0000-000099050000}"/>
    <cellStyle name="Normal 81 6 2" xfId="1433" xr:uid="{00000000-0005-0000-0000-00009A050000}"/>
    <cellStyle name="Normal 81 7" xfId="1434" xr:uid="{00000000-0005-0000-0000-00009B050000}"/>
    <cellStyle name="Normal 81 7 2" xfId="1435" xr:uid="{00000000-0005-0000-0000-00009C050000}"/>
    <cellStyle name="Normal 82" xfId="1436" xr:uid="{00000000-0005-0000-0000-00009D050000}"/>
    <cellStyle name="Normal 82 2" xfId="1437" xr:uid="{00000000-0005-0000-0000-00009E050000}"/>
    <cellStyle name="Normal 82 2 2" xfId="1438" xr:uid="{00000000-0005-0000-0000-00009F050000}"/>
    <cellStyle name="Normal 82_DATA_DICTIONARY" xfId="1439" xr:uid="{00000000-0005-0000-0000-0000A0050000}"/>
    <cellStyle name="Normal 83" xfId="1440" xr:uid="{00000000-0005-0000-0000-0000A1050000}"/>
    <cellStyle name="Normal 83 2" xfId="1441" xr:uid="{00000000-0005-0000-0000-0000A2050000}"/>
    <cellStyle name="Normal 83 2 2" xfId="1442" xr:uid="{00000000-0005-0000-0000-0000A3050000}"/>
    <cellStyle name="Normal 83_DATA_DICTIONARY" xfId="1443" xr:uid="{00000000-0005-0000-0000-0000A4050000}"/>
    <cellStyle name="Normal 84" xfId="1444" xr:uid="{00000000-0005-0000-0000-0000A5050000}"/>
    <cellStyle name="Normal 84 2" xfId="1445" xr:uid="{00000000-0005-0000-0000-0000A6050000}"/>
    <cellStyle name="Normal 84 2 2" xfId="1446" xr:uid="{00000000-0005-0000-0000-0000A7050000}"/>
    <cellStyle name="Normal 84_DATA_DICTIONARY" xfId="1447" xr:uid="{00000000-0005-0000-0000-0000A8050000}"/>
    <cellStyle name="Normal 85" xfId="1448" xr:uid="{00000000-0005-0000-0000-0000A9050000}"/>
    <cellStyle name="Normal 86" xfId="1449" xr:uid="{00000000-0005-0000-0000-0000AA050000}"/>
    <cellStyle name="Normal 87" xfId="1450" xr:uid="{00000000-0005-0000-0000-0000AB050000}"/>
    <cellStyle name="Normal 88" xfId="1451" xr:uid="{00000000-0005-0000-0000-0000AC050000}"/>
    <cellStyle name="Normal 89" xfId="1452" xr:uid="{00000000-0005-0000-0000-0000AD050000}"/>
    <cellStyle name="Normal 9" xfId="1453" xr:uid="{00000000-0005-0000-0000-0000AE050000}"/>
    <cellStyle name="Normal 9 10" xfId="1454" xr:uid="{00000000-0005-0000-0000-0000AF050000}"/>
    <cellStyle name="Normal 9 10 2" xfId="1455" xr:uid="{00000000-0005-0000-0000-0000B0050000}"/>
    <cellStyle name="Normal 9 11" xfId="1456" xr:uid="{00000000-0005-0000-0000-0000B1050000}"/>
    <cellStyle name="Normal 9 11 2" xfId="1457" xr:uid="{00000000-0005-0000-0000-0000B2050000}"/>
    <cellStyle name="Normal 9 12" xfId="1458" xr:uid="{00000000-0005-0000-0000-0000B3050000}"/>
    <cellStyle name="Normal 9 12 2" xfId="1459" xr:uid="{00000000-0005-0000-0000-0000B4050000}"/>
    <cellStyle name="Normal 9 13" xfId="1460" xr:uid="{00000000-0005-0000-0000-0000B5050000}"/>
    <cellStyle name="Normal 9 13 2" xfId="1461" xr:uid="{00000000-0005-0000-0000-0000B6050000}"/>
    <cellStyle name="Normal 9 14" xfId="1462" xr:uid="{00000000-0005-0000-0000-0000B7050000}"/>
    <cellStyle name="Normal 9 14 2" xfId="1463" xr:uid="{00000000-0005-0000-0000-0000B8050000}"/>
    <cellStyle name="Normal 9 15" xfId="1464" xr:uid="{00000000-0005-0000-0000-0000B9050000}"/>
    <cellStyle name="Normal 9 15 2" xfId="1465" xr:uid="{00000000-0005-0000-0000-0000BA050000}"/>
    <cellStyle name="Normal 9 16" xfId="1466" xr:uid="{00000000-0005-0000-0000-0000BB050000}"/>
    <cellStyle name="Normal 9 16 2" xfId="1467" xr:uid="{00000000-0005-0000-0000-0000BC050000}"/>
    <cellStyle name="Normal 9 17" xfId="1468" xr:uid="{00000000-0005-0000-0000-0000BD050000}"/>
    <cellStyle name="Normal 9 18" xfId="1469" xr:uid="{00000000-0005-0000-0000-0000BE050000}"/>
    <cellStyle name="Normal 9 19" xfId="1470" xr:uid="{00000000-0005-0000-0000-0000BF050000}"/>
    <cellStyle name="Normal 9 2" xfId="1471" xr:uid="{00000000-0005-0000-0000-0000C0050000}"/>
    <cellStyle name="Normal 9 2 2" xfId="1472" xr:uid="{00000000-0005-0000-0000-0000C1050000}"/>
    <cellStyle name="Normal 9 20" xfId="1473" xr:uid="{00000000-0005-0000-0000-0000C2050000}"/>
    <cellStyle name="Normal 9 21" xfId="1474" xr:uid="{00000000-0005-0000-0000-0000C3050000}"/>
    <cellStyle name="Normal 9 22" xfId="1475" xr:uid="{00000000-0005-0000-0000-0000C4050000}"/>
    <cellStyle name="Normal 9 23" xfId="1476" xr:uid="{00000000-0005-0000-0000-0000C5050000}"/>
    <cellStyle name="Normal 9 24" xfId="1477" xr:uid="{00000000-0005-0000-0000-0000C6050000}"/>
    <cellStyle name="Normal 9 25" xfId="1478" xr:uid="{00000000-0005-0000-0000-0000C7050000}"/>
    <cellStyle name="Normal 9 26" xfId="1479" xr:uid="{00000000-0005-0000-0000-0000C8050000}"/>
    <cellStyle name="Normal 9 27" xfId="1480" xr:uid="{00000000-0005-0000-0000-0000C9050000}"/>
    <cellStyle name="Normal 9 28" xfId="1481" xr:uid="{00000000-0005-0000-0000-0000CA050000}"/>
    <cellStyle name="Normal 9 29" xfId="1482" xr:uid="{00000000-0005-0000-0000-0000CB050000}"/>
    <cellStyle name="Normal 9 3" xfId="1483" xr:uid="{00000000-0005-0000-0000-0000CC050000}"/>
    <cellStyle name="Normal 9 3 2" xfId="1484" xr:uid="{00000000-0005-0000-0000-0000CD050000}"/>
    <cellStyle name="Normal 9 30" xfId="1485" xr:uid="{00000000-0005-0000-0000-0000CE050000}"/>
    <cellStyle name="Normal 9 31" xfId="1486" xr:uid="{00000000-0005-0000-0000-0000CF050000}"/>
    <cellStyle name="Normal 9 32" xfId="1487" xr:uid="{00000000-0005-0000-0000-0000D0050000}"/>
    <cellStyle name="Normal 9 33" xfId="1488" xr:uid="{00000000-0005-0000-0000-0000D1050000}"/>
    <cellStyle name="Normal 9 34" xfId="1489" xr:uid="{00000000-0005-0000-0000-0000D2050000}"/>
    <cellStyle name="Normal 9 35" xfId="1490" xr:uid="{00000000-0005-0000-0000-0000D3050000}"/>
    <cellStyle name="Normal 9 36" xfId="1491" xr:uid="{00000000-0005-0000-0000-0000D4050000}"/>
    <cellStyle name="Normal 9 37" xfId="1492" xr:uid="{00000000-0005-0000-0000-0000D5050000}"/>
    <cellStyle name="Normal 9 38" xfId="1493" xr:uid="{00000000-0005-0000-0000-0000D6050000}"/>
    <cellStyle name="Normal 9 39" xfId="1494" xr:uid="{00000000-0005-0000-0000-0000D7050000}"/>
    <cellStyle name="Normal 9 4" xfId="1495" xr:uid="{00000000-0005-0000-0000-0000D8050000}"/>
    <cellStyle name="Normal 9 4 2" xfId="1496" xr:uid="{00000000-0005-0000-0000-0000D9050000}"/>
    <cellStyle name="Normal 9 40" xfId="1497" xr:uid="{00000000-0005-0000-0000-0000DA050000}"/>
    <cellStyle name="Normal 9 41" xfId="1498" xr:uid="{00000000-0005-0000-0000-0000DB050000}"/>
    <cellStyle name="Normal 9 42" xfId="1499" xr:uid="{00000000-0005-0000-0000-0000DC050000}"/>
    <cellStyle name="Normal 9 43" xfId="1500" xr:uid="{00000000-0005-0000-0000-0000DD050000}"/>
    <cellStyle name="Normal 9 44" xfId="1501" xr:uid="{00000000-0005-0000-0000-0000DE050000}"/>
    <cellStyle name="Normal 9 5" xfId="1502" xr:uid="{00000000-0005-0000-0000-0000DF050000}"/>
    <cellStyle name="Normal 9 5 2" xfId="1503" xr:uid="{00000000-0005-0000-0000-0000E0050000}"/>
    <cellStyle name="Normal 9 6" xfId="1504" xr:uid="{00000000-0005-0000-0000-0000E1050000}"/>
    <cellStyle name="Normal 9 6 2" xfId="1505" xr:uid="{00000000-0005-0000-0000-0000E2050000}"/>
    <cellStyle name="Normal 9 7" xfId="1506" xr:uid="{00000000-0005-0000-0000-0000E3050000}"/>
    <cellStyle name="Normal 9 7 2" xfId="1507" xr:uid="{00000000-0005-0000-0000-0000E4050000}"/>
    <cellStyle name="Normal 9 8" xfId="1508" xr:uid="{00000000-0005-0000-0000-0000E5050000}"/>
    <cellStyle name="Normal 9 8 2" xfId="1509" xr:uid="{00000000-0005-0000-0000-0000E6050000}"/>
    <cellStyle name="Normal 9 9" xfId="1510" xr:uid="{00000000-0005-0000-0000-0000E7050000}"/>
    <cellStyle name="Normal 9 9 2" xfId="1511" xr:uid="{00000000-0005-0000-0000-0000E8050000}"/>
    <cellStyle name="Normal 90" xfId="1512" xr:uid="{00000000-0005-0000-0000-0000E9050000}"/>
    <cellStyle name="Normal 90 2" xfId="1513" xr:uid="{00000000-0005-0000-0000-0000EA050000}"/>
    <cellStyle name="Normal 90 2 2" xfId="1514" xr:uid="{00000000-0005-0000-0000-0000EB050000}"/>
    <cellStyle name="Normal 90_DATA_DICTIONARY" xfId="1515" xr:uid="{00000000-0005-0000-0000-0000EC050000}"/>
    <cellStyle name="Normal 91" xfId="1516" xr:uid="{00000000-0005-0000-0000-0000ED050000}"/>
    <cellStyle name="Normal 91 2" xfId="1517" xr:uid="{00000000-0005-0000-0000-0000EE050000}"/>
    <cellStyle name="Normal 91 2 2" xfId="1518" xr:uid="{00000000-0005-0000-0000-0000EF050000}"/>
    <cellStyle name="Normal 91_DATA_DICTIONARY" xfId="1519" xr:uid="{00000000-0005-0000-0000-0000F0050000}"/>
    <cellStyle name="Normal 92" xfId="1520" xr:uid="{00000000-0005-0000-0000-0000F1050000}"/>
    <cellStyle name="Normal 92 2" xfId="1521" xr:uid="{00000000-0005-0000-0000-0000F2050000}"/>
    <cellStyle name="Normal 92 2 2" xfId="1522" xr:uid="{00000000-0005-0000-0000-0000F3050000}"/>
    <cellStyle name="Normal 92_DATA_DICTIONARY" xfId="1523" xr:uid="{00000000-0005-0000-0000-0000F4050000}"/>
    <cellStyle name="Normal 93" xfId="1524" xr:uid="{00000000-0005-0000-0000-0000F5050000}"/>
    <cellStyle name="Normal 93 2" xfId="1525" xr:uid="{00000000-0005-0000-0000-0000F6050000}"/>
    <cellStyle name="Normal 93 2 2" xfId="1526" xr:uid="{00000000-0005-0000-0000-0000F7050000}"/>
    <cellStyle name="Normal 93_DATA_DICTIONARY" xfId="1527" xr:uid="{00000000-0005-0000-0000-0000F8050000}"/>
    <cellStyle name="Normal 94" xfId="1528" xr:uid="{00000000-0005-0000-0000-0000F9050000}"/>
    <cellStyle name="Normal 94 2" xfId="1529" xr:uid="{00000000-0005-0000-0000-0000FA050000}"/>
    <cellStyle name="Normal 94 2 2" xfId="1530" xr:uid="{00000000-0005-0000-0000-0000FB050000}"/>
    <cellStyle name="Normal 94_DATA_DICTIONARY" xfId="1531" xr:uid="{00000000-0005-0000-0000-0000FC050000}"/>
    <cellStyle name="Normal 95" xfId="1532" xr:uid="{00000000-0005-0000-0000-0000FD050000}"/>
    <cellStyle name="Normal 95 2" xfId="1533" xr:uid="{00000000-0005-0000-0000-0000FE050000}"/>
    <cellStyle name="Normal 95 2 2" xfId="1534" xr:uid="{00000000-0005-0000-0000-0000FF050000}"/>
    <cellStyle name="Normal 95 3" xfId="1535" xr:uid="{00000000-0005-0000-0000-000000060000}"/>
    <cellStyle name="Normal 95 3 2" xfId="1536" xr:uid="{00000000-0005-0000-0000-000001060000}"/>
    <cellStyle name="Normal 95 4" xfId="1537" xr:uid="{00000000-0005-0000-0000-000002060000}"/>
    <cellStyle name="Normal 95 4 2" xfId="1538" xr:uid="{00000000-0005-0000-0000-000003060000}"/>
    <cellStyle name="Normal 95 5" xfId="1539" xr:uid="{00000000-0005-0000-0000-000004060000}"/>
    <cellStyle name="Normal 95 5 2" xfId="1540" xr:uid="{00000000-0005-0000-0000-000005060000}"/>
    <cellStyle name="Normal 95 6" xfId="1541" xr:uid="{00000000-0005-0000-0000-000006060000}"/>
    <cellStyle name="Normal 95 6 2" xfId="1542" xr:uid="{00000000-0005-0000-0000-000007060000}"/>
    <cellStyle name="Normal 95 7" xfId="1543" xr:uid="{00000000-0005-0000-0000-000008060000}"/>
    <cellStyle name="Normal 95 7 2" xfId="1544" xr:uid="{00000000-0005-0000-0000-000009060000}"/>
    <cellStyle name="Normal 96" xfId="1545" xr:uid="{00000000-0005-0000-0000-00000A060000}"/>
    <cellStyle name="Normal 96 2" xfId="1546" xr:uid="{00000000-0005-0000-0000-00000B060000}"/>
    <cellStyle name="Normal 96 2 2" xfId="1547" xr:uid="{00000000-0005-0000-0000-00000C060000}"/>
    <cellStyle name="Normal 96 3" xfId="1548" xr:uid="{00000000-0005-0000-0000-00000D060000}"/>
    <cellStyle name="Normal 96 3 2" xfId="1549" xr:uid="{00000000-0005-0000-0000-00000E060000}"/>
    <cellStyle name="Normal 96 4" xfId="1550" xr:uid="{00000000-0005-0000-0000-00000F060000}"/>
    <cellStyle name="Normal 96 4 2" xfId="1551" xr:uid="{00000000-0005-0000-0000-000010060000}"/>
    <cellStyle name="Normal 96 5" xfId="1552" xr:uid="{00000000-0005-0000-0000-000011060000}"/>
    <cellStyle name="Normal 96 5 2" xfId="1553" xr:uid="{00000000-0005-0000-0000-000012060000}"/>
    <cellStyle name="Normal 96 6" xfId="1554" xr:uid="{00000000-0005-0000-0000-000013060000}"/>
    <cellStyle name="Normal 96 6 2" xfId="1555" xr:uid="{00000000-0005-0000-0000-000014060000}"/>
    <cellStyle name="Normal 96 7" xfId="1556" xr:uid="{00000000-0005-0000-0000-000015060000}"/>
    <cellStyle name="Normal 96 7 2" xfId="1557" xr:uid="{00000000-0005-0000-0000-000016060000}"/>
    <cellStyle name="Normal 97" xfId="1558" xr:uid="{00000000-0005-0000-0000-000017060000}"/>
    <cellStyle name="Normal 97 10" xfId="1559" xr:uid="{00000000-0005-0000-0000-000018060000}"/>
    <cellStyle name="Normal 97 11" xfId="1560" xr:uid="{00000000-0005-0000-0000-000019060000}"/>
    <cellStyle name="Normal 97 12" xfId="1561" xr:uid="{00000000-0005-0000-0000-00001A060000}"/>
    <cellStyle name="Normal 97 13" xfId="1562" xr:uid="{00000000-0005-0000-0000-00001B060000}"/>
    <cellStyle name="Normal 97 14" xfId="1563" xr:uid="{00000000-0005-0000-0000-00001C060000}"/>
    <cellStyle name="Normal 97 15" xfId="1564" xr:uid="{00000000-0005-0000-0000-00001D060000}"/>
    <cellStyle name="Normal 97 16" xfId="1565" xr:uid="{00000000-0005-0000-0000-00001E060000}"/>
    <cellStyle name="Normal 97 17" xfId="1566" xr:uid="{00000000-0005-0000-0000-00001F060000}"/>
    <cellStyle name="Normal 97 18" xfId="1567" xr:uid="{00000000-0005-0000-0000-000020060000}"/>
    <cellStyle name="Normal 97 19" xfId="1568" xr:uid="{00000000-0005-0000-0000-000021060000}"/>
    <cellStyle name="Normal 97 2" xfId="1569" xr:uid="{00000000-0005-0000-0000-000022060000}"/>
    <cellStyle name="Normal 97 2 2" xfId="1570" xr:uid="{00000000-0005-0000-0000-000023060000}"/>
    <cellStyle name="Normal 97 20" xfId="1571" xr:uid="{00000000-0005-0000-0000-000024060000}"/>
    <cellStyle name="Normal 97 21" xfId="1572" xr:uid="{00000000-0005-0000-0000-000025060000}"/>
    <cellStyle name="Normal 97 22" xfId="1573" xr:uid="{00000000-0005-0000-0000-000026060000}"/>
    <cellStyle name="Normal 97 23" xfId="1574" xr:uid="{00000000-0005-0000-0000-000027060000}"/>
    <cellStyle name="Normal 97 24" xfId="1575" xr:uid="{00000000-0005-0000-0000-000028060000}"/>
    <cellStyle name="Normal 97 25" xfId="1576" xr:uid="{00000000-0005-0000-0000-000029060000}"/>
    <cellStyle name="Normal 97 26" xfId="1577" xr:uid="{00000000-0005-0000-0000-00002A060000}"/>
    <cellStyle name="Normal 97 27" xfId="1578" xr:uid="{00000000-0005-0000-0000-00002B060000}"/>
    <cellStyle name="Normal 97 3" xfId="1579" xr:uid="{00000000-0005-0000-0000-00002C060000}"/>
    <cellStyle name="Normal 97 4" xfId="1580" xr:uid="{00000000-0005-0000-0000-00002D060000}"/>
    <cellStyle name="Normal 97 5" xfId="1581" xr:uid="{00000000-0005-0000-0000-00002E060000}"/>
    <cellStyle name="Normal 97 6" xfId="1582" xr:uid="{00000000-0005-0000-0000-00002F060000}"/>
    <cellStyle name="Normal 97 7" xfId="1583" xr:uid="{00000000-0005-0000-0000-000030060000}"/>
    <cellStyle name="Normal 97 8" xfId="1584" xr:uid="{00000000-0005-0000-0000-000031060000}"/>
    <cellStyle name="Normal 97 9" xfId="1585" xr:uid="{00000000-0005-0000-0000-000032060000}"/>
    <cellStyle name="Normal 98" xfId="1586" xr:uid="{00000000-0005-0000-0000-000033060000}"/>
    <cellStyle name="Normal 98 10" xfId="1587" xr:uid="{00000000-0005-0000-0000-000034060000}"/>
    <cellStyle name="Normal 98 11" xfId="1588" xr:uid="{00000000-0005-0000-0000-000035060000}"/>
    <cellStyle name="Normal 98 12" xfId="1589" xr:uid="{00000000-0005-0000-0000-000036060000}"/>
    <cellStyle name="Normal 98 13" xfId="1590" xr:uid="{00000000-0005-0000-0000-000037060000}"/>
    <cellStyle name="Normal 98 14" xfId="1591" xr:uid="{00000000-0005-0000-0000-000038060000}"/>
    <cellStyle name="Normal 98 15" xfId="1592" xr:uid="{00000000-0005-0000-0000-000039060000}"/>
    <cellStyle name="Normal 98 16" xfId="1593" xr:uid="{00000000-0005-0000-0000-00003A060000}"/>
    <cellStyle name="Normal 98 17" xfId="1594" xr:uid="{00000000-0005-0000-0000-00003B060000}"/>
    <cellStyle name="Normal 98 18" xfId="1595" xr:uid="{00000000-0005-0000-0000-00003C060000}"/>
    <cellStyle name="Normal 98 19" xfId="1596" xr:uid="{00000000-0005-0000-0000-00003D060000}"/>
    <cellStyle name="Normal 98 2" xfId="1597" xr:uid="{00000000-0005-0000-0000-00003E060000}"/>
    <cellStyle name="Normal 98 2 2" xfId="1598" xr:uid="{00000000-0005-0000-0000-00003F060000}"/>
    <cellStyle name="Normal 98 20" xfId="1599" xr:uid="{00000000-0005-0000-0000-000040060000}"/>
    <cellStyle name="Normal 98 21" xfId="1600" xr:uid="{00000000-0005-0000-0000-000041060000}"/>
    <cellStyle name="Normal 98 22" xfId="1601" xr:uid="{00000000-0005-0000-0000-000042060000}"/>
    <cellStyle name="Normal 98 23" xfId="1602" xr:uid="{00000000-0005-0000-0000-000043060000}"/>
    <cellStyle name="Normal 98 24" xfId="1603" xr:uid="{00000000-0005-0000-0000-000044060000}"/>
    <cellStyle name="Normal 98 25" xfId="1604" xr:uid="{00000000-0005-0000-0000-000045060000}"/>
    <cellStyle name="Normal 98 26" xfId="1605" xr:uid="{00000000-0005-0000-0000-000046060000}"/>
    <cellStyle name="Normal 98 27" xfId="1606" xr:uid="{00000000-0005-0000-0000-000047060000}"/>
    <cellStyle name="Normal 98 3" xfId="1607" xr:uid="{00000000-0005-0000-0000-000048060000}"/>
    <cellStyle name="Normal 98 4" xfId="1608" xr:uid="{00000000-0005-0000-0000-000049060000}"/>
    <cellStyle name="Normal 98 5" xfId="1609" xr:uid="{00000000-0005-0000-0000-00004A060000}"/>
    <cellStyle name="Normal 98 6" xfId="1610" xr:uid="{00000000-0005-0000-0000-00004B060000}"/>
    <cellStyle name="Normal 98 7" xfId="1611" xr:uid="{00000000-0005-0000-0000-00004C060000}"/>
    <cellStyle name="Normal 98 8" xfId="1612" xr:uid="{00000000-0005-0000-0000-00004D060000}"/>
    <cellStyle name="Normal 98 9" xfId="1613" xr:uid="{00000000-0005-0000-0000-00004E060000}"/>
    <cellStyle name="Normal 99" xfId="1614" xr:uid="{00000000-0005-0000-0000-00004F060000}"/>
    <cellStyle name="Normal 99 10" xfId="1615" xr:uid="{00000000-0005-0000-0000-000050060000}"/>
    <cellStyle name="Normal 99 11" xfId="1616" xr:uid="{00000000-0005-0000-0000-000051060000}"/>
    <cellStyle name="Normal 99 12" xfId="1617" xr:uid="{00000000-0005-0000-0000-000052060000}"/>
    <cellStyle name="Normal 99 13" xfId="1618" xr:uid="{00000000-0005-0000-0000-000053060000}"/>
    <cellStyle name="Normal 99 14" xfId="1619" xr:uid="{00000000-0005-0000-0000-000054060000}"/>
    <cellStyle name="Normal 99 15" xfId="1620" xr:uid="{00000000-0005-0000-0000-000055060000}"/>
    <cellStyle name="Normal 99 16" xfId="1621" xr:uid="{00000000-0005-0000-0000-000056060000}"/>
    <cellStyle name="Normal 99 17" xfId="1622" xr:uid="{00000000-0005-0000-0000-000057060000}"/>
    <cellStyle name="Normal 99 18" xfId="1623" xr:uid="{00000000-0005-0000-0000-000058060000}"/>
    <cellStyle name="Normal 99 19" xfId="1624" xr:uid="{00000000-0005-0000-0000-000059060000}"/>
    <cellStyle name="Normal 99 2" xfId="1625" xr:uid="{00000000-0005-0000-0000-00005A060000}"/>
    <cellStyle name="Normal 99 2 2" xfId="1626" xr:uid="{00000000-0005-0000-0000-00005B060000}"/>
    <cellStyle name="Normal 99 20" xfId="1627" xr:uid="{00000000-0005-0000-0000-00005C060000}"/>
    <cellStyle name="Normal 99 21" xfId="1628" xr:uid="{00000000-0005-0000-0000-00005D060000}"/>
    <cellStyle name="Normal 99 22" xfId="1629" xr:uid="{00000000-0005-0000-0000-00005E060000}"/>
    <cellStyle name="Normal 99 23" xfId="1630" xr:uid="{00000000-0005-0000-0000-00005F060000}"/>
    <cellStyle name="Normal 99 24" xfId="1631" xr:uid="{00000000-0005-0000-0000-000060060000}"/>
    <cellStyle name="Normal 99 25" xfId="1632" xr:uid="{00000000-0005-0000-0000-000061060000}"/>
    <cellStyle name="Normal 99 26" xfId="1633" xr:uid="{00000000-0005-0000-0000-000062060000}"/>
    <cellStyle name="Normal 99 27" xfId="1634" xr:uid="{00000000-0005-0000-0000-000063060000}"/>
    <cellStyle name="Normal 99 3" xfId="1635" xr:uid="{00000000-0005-0000-0000-000064060000}"/>
    <cellStyle name="Normal 99 4" xfId="1636" xr:uid="{00000000-0005-0000-0000-000065060000}"/>
    <cellStyle name="Normal 99 5" xfId="1637" xr:uid="{00000000-0005-0000-0000-000066060000}"/>
    <cellStyle name="Normal 99 6" xfId="1638" xr:uid="{00000000-0005-0000-0000-000067060000}"/>
    <cellStyle name="Normal 99 7" xfId="1639" xr:uid="{00000000-0005-0000-0000-000068060000}"/>
    <cellStyle name="Normal 99 8" xfId="1640" xr:uid="{00000000-0005-0000-0000-000069060000}"/>
    <cellStyle name="Normal 99 9" xfId="1641" xr:uid="{00000000-0005-0000-0000-00006A060000}"/>
    <cellStyle name="Normal_Sheet2" xfId="1659" xr:uid="{00000000-0005-0000-0000-00006B060000}"/>
    <cellStyle name="Normal_Sheet5 2" xfId="1660" xr:uid="{00000000-0005-0000-0000-00006C060000}"/>
    <cellStyle name="Note 2" xfId="1642" xr:uid="{00000000-0005-0000-0000-00006D060000}"/>
    <cellStyle name="Note 3" xfId="1643" xr:uid="{00000000-0005-0000-0000-00006E060000}"/>
    <cellStyle name="Note 4" xfId="1644" xr:uid="{00000000-0005-0000-0000-00006F060000}"/>
    <cellStyle name="Note 4 2" xfId="1645" xr:uid="{00000000-0005-0000-0000-000070060000}"/>
    <cellStyle name="Note 4 2 2" xfId="1646" xr:uid="{00000000-0005-0000-0000-000071060000}"/>
    <cellStyle name="Note 5" xfId="1647" xr:uid="{00000000-0005-0000-0000-000072060000}"/>
    <cellStyle name="Note 5 2" xfId="1648" xr:uid="{00000000-0005-0000-0000-000073060000}"/>
    <cellStyle name="Note 6" xfId="1649" xr:uid="{00000000-0005-0000-0000-000074060000}"/>
    <cellStyle name="Note 7" xfId="1650" xr:uid="{00000000-0005-0000-0000-000075060000}"/>
    <cellStyle name="Note 8" xfId="1651" xr:uid="{00000000-0005-0000-0000-000076060000}"/>
    <cellStyle name="Note 9" xfId="1652" xr:uid="{00000000-0005-0000-0000-000077060000}"/>
    <cellStyle name="Output 2" xfId="1653" xr:uid="{00000000-0005-0000-0000-000078060000}"/>
    <cellStyle name="Percent" xfId="1661" builtinId="5"/>
    <cellStyle name="Percent 2" xfId="1658" xr:uid="{00000000-0005-0000-0000-00007A060000}"/>
    <cellStyle name="Title 2" xfId="1654" xr:uid="{00000000-0005-0000-0000-00007B060000}"/>
    <cellStyle name="Total 2" xfId="1655" xr:uid="{00000000-0005-0000-0000-00007C060000}"/>
    <cellStyle name="Warning Text 2" xfId="1656" xr:uid="{00000000-0005-0000-0000-00007D060000}"/>
  </cellStyles>
  <dxfs count="0"/>
  <tableStyles count="0" defaultTableStyle="TableStyleMedium9" defaultPivotStyle="PivotStyleLight16"/>
  <colors>
    <mruColors>
      <color rgb="FF9C7C08"/>
      <color rgb="FFD0A60A"/>
      <color rgb="FFFDF2A3"/>
      <color rgb="FF7B7B7B"/>
      <color rgb="FFF3DCDB"/>
      <color rgb="FFFF5050"/>
      <color rgb="FF800000"/>
      <color rgb="FFCC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Calculations!$AE$6</c:f>
              <c:strCache>
                <c:ptCount val="1"/>
                <c:pt idx="0">
                  <c:v>Raw Frequency (Hz)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Calculations!$AE$61:$AE$241</c:f>
              <c:numCache>
                <c:formatCode>0.000</c:formatCode>
                <c:ptCount val="181"/>
                <c:pt idx="0">
                  <c:v>59.97052001953125</c:v>
                </c:pt>
                <c:pt idx="1">
                  <c:v>59.970134735107422</c:v>
                </c:pt>
                <c:pt idx="2">
                  <c:v>59.970134735107422</c:v>
                </c:pt>
                <c:pt idx="3">
                  <c:v>59.969753265380859</c:v>
                </c:pt>
                <c:pt idx="4">
                  <c:v>59.969753265380859</c:v>
                </c:pt>
                <c:pt idx="5">
                  <c:v>59.971080780029297</c:v>
                </c:pt>
                <c:pt idx="6">
                  <c:v>59.971080780029297</c:v>
                </c:pt>
                <c:pt idx="7">
                  <c:v>59.970981597900391</c:v>
                </c:pt>
                <c:pt idx="8">
                  <c:v>59.970981597900391</c:v>
                </c:pt>
                <c:pt idx="9">
                  <c:v>59.970882415771484</c:v>
                </c:pt>
                <c:pt idx="10">
                  <c:v>59.970882415771484</c:v>
                </c:pt>
                <c:pt idx="11">
                  <c:v>59.970783233642578</c:v>
                </c:pt>
                <c:pt idx="12">
                  <c:v>59.970783233642578</c:v>
                </c:pt>
                <c:pt idx="13">
                  <c:v>59.970684051513672</c:v>
                </c:pt>
                <c:pt idx="14">
                  <c:v>59.970684051513672</c:v>
                </c:pt>
                <c:pt idx="15">
                  <c:v>59.972606658935547</c:v>
                </c:pt>
                <c:pt idx="16">
                  <c:v>59.972606658935547</c:v>
                </c:pt>
                <c:pt idx="17">
                  <c:v>59.974533081054688</c:v>
                </c:pt>
                <c:pt idx="18">
                  <c:v>59.974533081054688</c:v>
                </c:pt>
                <c:pt idx="19">
                  <c:v>59.974540710449219</c:v>
                </c:pt>
                <c:pt idx="20">
                  <c:v>59.974540710449219</c:v>
                </c:pt>
                <c:pt idx="21">
                  <c:v>59.974540710449219</c:v>
                </c:pt>
                <c:pt idx="22">
                  <c:v>59.974540710449219</c:v>
                </c:pt>
                <c:pt idx="23">
                  <c:v>59.974540710449219</c:v>
                </c:pt>
                <c:pt idx="24">
                  <c:v>59.974540710449219</c:v>
                </c:pt>
                <c:pt idx="25">
                  <c:v>59.974540710449219</c:v>
                </c:pt>
                <c:pt idx="26">
                  <c:v>59.974540710449219</c:v>
                </c:pt>
                <c:pt idx="27">
                  <c:v>59.978008270263672</c:v>
                </c:pt>
                <c:pt idx="28">
                  <c:v>59.978008270263672</c:v>
                </c:pt>
                <c:pt idx="29">
                  <c:v>59.978008270263672</c:v>
                </c:pt>
                <c:pt idx="30">
                  <c:v>59.978008270263672</c:v>
                </c:pt>
                <c:pt idx="31">
                  <c:v>59.978008270263672</c:v>
                </c:pt>
                <c:pt idx="32">
                  <c:v>59.978008270263672</c:v>
                </c:pt>
                <c:pt idx="33">
                  <c:v>59.978008270263672</c:v>
                </c:pt>
                <c:pt idx="34">
                  <c:v>59.978008270263672</c:v>
                </c:pt>
                <c:pt idx="35">
                  <c:v>59.984085083007813</c:v>
                </c:pt>
                <c:pt idx="36">
                  <c:v>59.984085083007813</c:v>
                </c:pt>
                <c:pt idx="37">
                  <c:v>59.985866546630859</c:v>
                </c:pt>
                <c:pt idx="38">
                  <c:v>59.985866546630859</c:v>
                </c:pt>
                <c:pt idx="39">
                  <c:v>59.985866546630859</c:v>
                </c:pt>
                <c:pt idx="40">
                  <c:v>59.985866546630859</c:v>
                </c:pt>
                <c:pt idx="41">
                  <c:v>59.985866546630859</c:v>
                </c:pt>
                <c:pt idx="42">
                  <c:v>59.985866546630859</c:v>
                </c:pt>
                <c:pt idx="43">
                  <c:v>59.985862731933594</c:v>
                </c:pt>
                <c:pt idx="44">
                  <c:v>59.985862731933594</c:v>
                </c:pt>
                <c:pt idx="45">
                  <c:v>59.985862731933594</c:v>
                </c:pt>
                <c:pt idx="46">
                  <c:v>59.985862731933594</c:v>
                </c:pt>
                <c:pt idx="47">
                  <c:v>59.985599517822266</c:v>
                </c:pt>
                <c:pt idx="48">
                  <c:v>59.985599517822266</c:v>
                </c:pt>
                <c:pt idx="49">
                  <c:v>59.985336303710938</c:v>
                </c:pt>
                <c:pt idx="50">
                  <c:v>59.985336303710938</c:v>
                </c:pt>
                <c:pt idx="51">
                  <c:v>59.985073089599609</c:v>
                </c:pt>
                <c:pt idx="52">
                  <c:v>59.985073089599609</c:v>
                </c:pt>
                <c:pt idx="53">
                  <c:v>59.984806060791016</c:v>
                </c:pt>
                <c:pt idx="54">
                  <c:v>59.984806060791016</c:v>
                </c:pt>
                <c:pt idx="55">
                  <c:v>59.984542846679688</c:v>
                </c:pt>
                <c:pt idx="56">
                  <c:v>59.984542846679688</c:v>
                </c:pt>
                <c:pt idx="57">
                  <c:v>59.987033843994141</c:v>
                </c:pt>
                <c:pt idx="58">
                  <c:v>59.987033843994141</c:v>
                </c:pt>
                <c:pt idx="59">
                  <c:v>59.987041473388672</c:v>
                </c:pt>
                <c:pt idx="60">
                  <c:v>59.987041473388672</c:v>
                </c:pt>
                <c:pt idx="61">
                  <c:v>59.987041473388672</c:v>
                </c:pt>
                <c:pt idx="62">
                  <c:v>59.987041473388672</c:v>
                </c:pt>
                <c:pt idx="63">
                  <c:v>59.987041473388672</c:v>
                </c:pt>
                <c:pt idx="64">
                  <c:v>59.987041473388672</c:v>
                </c:pt>
                <c:pt idx="65">
                  <c:v>59.988674163818359</c:v>
                </c:pt>
                <c:pt idx="66">
                  <c:v>59.988674163818359</c:v>
                </c:pt>
                <c:pt idx="67">
                  <c:v>59.988349914550781</c:v>
                </c:pt>
                <c:pt idx="68">
                  <c:v>59.988349914550781</c:v>
                </c:pt>
                <c:pt idx="69">
                  <c:v>59.988018035888672</c:v>
                </c:pt>
                <c:pt idx="70">
                  <c:v>59.988018035888672</c:v>
                </c:pt>
                <c:pt idx="71">
                  <c:v>59.987689971923828</c:v>
                </c:pt>
                <c:pt idx="72">
                  <c:v>59.987689971923828</c:v>
                </c:pt>
                <c:pt idx="73">
                  <c:v>59.987358093261719</c:v>
                </c:pt>
                <c:pt idx="74">
                  <c:v>59.987358093261719</c:v>
                </c:pt>
                <c:pt idx="75">
                  <c:v>59.969127655029297</c:v>
                </c:pt>
                <c:pt idx="76">
                  <c:v>59.969127655029297</c:v>
                </c:pt>
                <c:pt idx="77">
                  <c:v>59.950889587402344</c:v>
                </c:pt>
                <c:pt idx="78">
                  <c:v>59.950889587402344</c:v>
                </c:pt>
                <c:pt idx="79">
                  <c:v>59.944736480712891</c:v>
                </c:pt>
                <c:pt idx="80">
                  <c:v>59.944736480712891</c:v>
                </c:pt>
                <c:pt idx="81">
                  <c:v>59.945083618164063</c:v>
                </c:pt>
                <c:pt idx="82">
                  <c:v>59.945083618164063</c:v>
                </c:pt>
                <c:pt idx="83">
                  <c:v>59.945426940917969</c:v>
                </c:pt>
                <c:pt idx="84">
                  <c:v>59.945426940917969</c:v>
                </c:pt>
                <c:pt idx="85">
                  <c:v>59.945770263671875</c:v>
                </c:pt>
                <c:pt idx="86">
                  <c:v>59.945770263671875</c:v>
                </c:pt>
                <c:pt idx="87">
                  <c:v>59.946117401123047</c:v>
                </c:pt>
                <c:pt idx="88">
                  <c:v>59.946117401123047</c:v>
                </c:pt>
                <c:pt idx="89">
                  <c:v>59.946460723876953</c:v>
                </c:pt>
                <c:pt idx="90">
                  <c:v>59.946460723876953</c:v>
                </c:pt>
                <c:pt idx="91">
                  <c:v>59.946807861328125</c:v>
                </c:pt>
                <c:pt idx="92">
                  <c:v>59.946807861328125</c:v>
                </c:pt>
                <c:pt idx="93">
                  <c:v>59.947151184082031</c:v>
                </c:pt>
                <c:pt idx="94">
                  <c:v>59.947151184082031</c:v>
                </c:pt>
                <c:pt idx="95">
                  <c:v>59.947498321533203</c:v>
                </c:pt>
                <c:pt idx="96">
                  <c:v>59.947498321533203</c:v>
                </c:pt>
                <c:pt idx="97">
                  <c:v>59.950313568115234</c:v>
                </c:pt>
                <c:pt idx="98">
                  <c:v>59.950313568115234</c:v>
                </c:pt>
                <c:pt idx="99">
                  <c:v>59.953128814697266</c:v>
                </c:pt>
                <c:pt idx="100">
                  <c:v>59.953128814697266</c:v>
                </c:pt>
                <c:pt idx="101">
                  <c:v>59.953132629394531</c:v>
                </c:pt>
                <c:pt idx="102">
                  <c:v>59.953132629394531</c:v>
                </c:pt>
                <c:pt idx="103">
                  <c:v>59.953132629394531</c:v>
                </c:pt>
                <c:pt idx="104">
                  <c:v>59.953132629394531</c:v>
                </c:pt>
                <c:pt idx="105">
                  <c:v>59.956798553466797</c:v>
                </c:pt>
                <c:pt idx="106">
                  <c:v>59.956798553466797</c:v>
                </c:pt>
                <c:pt idx="107">
                  <c:v>59.960468292236328</c:v>
                </c:pt>
                <c:pt idx="108">
                  <c:v>59.960468292236328</c:v>
                </c:pt>
                <c:pt idx="109">
                  <c:v>59.960479736328125</c:v>
                </c:pt>
                <c:pt idx="110">
                  <c:v>59.960479736328125</c:v>
                </c:pt>
                <c:pt idx="111">
                  <c:v>59.957359313964844</c:v>
                </c:pt>
                <c:pt idx="112">
                  <c:v>59.957359313964844</c:v>
                </c:pt>
                <c:pt idx="113">
                  <c:v>59.957351684570313</c:v>
                </c:pt>
                <c:pt idx="114">
                  <c:v>59.957351684570313</c:v>
                </c:pt>
                <c:pt idx="115">
                  <c:v>59.957351684570313</c:v>
                </c:pt>
                <c:pt idx="116">
                  <c:v>59.957351684570313</c:v>
                </c:pt>
                <c:pt idx="117">
                  <c:v>59.958869934082031</c:v>
                </c:pt>
                <c:pt idx="118">
                  <c:v>59.958869934082031</c:v>
                </c:pt>
                <c:pt idx="119">
                  <c:v>59.958950042724609</c:v>
                </c:pt>
                <c:pt idx="120">
                  <c:v>59.958950042724609</c:v>
                </c:pt>
                <c:pt idx="121">
                  <c:v>59.959026336669922</c:v>
                </c:pt>
                <c:pt idx="122">
                  <c:v>59.959026336669922</c:v>
                </c:pt>
                <c:pt idx="123">
                  <c:v>59.9591064453125</c:v>
                </c:pt>
                <c:pt idx="124">
                  <c:v>59.9591064453125</c:v>
                </c:pt>
                <c:pt idx="125">
                  <c:v>59.959182739257813</c:v>
                </c:pt>
                <c:pt idx="126">
                  <c:v>59.959182739257813</c:v>
                </c:pt>
                <c:pt idx="127">
                  <c:v>59.958370208740234</c:v>
                </c:pt>
                <c:pt idx="128">
                  <c:v>59.958370208740234</c:v>
                </c:pt>
                <c:pt idx="129">
                  <c:v>59.957550048828125</c:v>
                </c:pt>
                <c:pt idx="130">
                  <c:v>59.957550048828125</c:v>
                </c:pt>
                <c:pt idx="131">
                  <c:v>59.958534240722656</c:v>
                </c:pt>
                <c:pt idx="132">
                  <c:v>59.958534240722656</c:v>
                </c:pt>
                <c:pt idx="133">
                  <c:v>59.959518432617188</c:v>
                </c:pt>
                <c:pt idx="134">
                  <c:v>59.959518432617188</c:v>
                </c:pt>
                <c:pt idx="135">
                  <c:v>59.956417083740234</c:v>
                </c:pt>
                <c:pt idx="136">
                  <c:v>59.956417083740234</c:v>
                </c:pt>
                <c:pt idx="137">
                  <c:v>59.956401824951172</c:v>
                </c:pt>
                <c:pt idx="138">
                  <c:v>59.956401824951172</c:v>
                </c:pt>
                <c:pt idx="139">
                  <c:v>59.959266662597656</c:v>
                </c:pt>
                <c:pt idx="140">
                  <c:v>59.959266662597656</c:v>
                </c:pt>
                <c:pt idx="141">
                  <c:v>59.959434509277344</c:v>
                </c:pt>
                <c:pt idx="142">
                  <c:v>59.959434509277344</c:v>
                </c:pt>
                <c:pt idx="143">
                  <c:v>59.959602355957031</c:v>
                </c:pt>
                <c:pt idx="144">
                  <c:v>59.959602355957031</c:v>
                </c:pt>
                <c:pt idx="145">
                  <c:v>59.959766387939453</c:v>
                </c:pt>
                <c:pt idx="146">
                  <c:v>59.959766387939453</c:v>
                </c:pt>
                <c:pt idx="147">
                  <c:v>59.959934234619141</c:v>
                </c:pt>
                <c:pt idx="148">
                  <c:v>59.959934234619141</c:v>
                </c:pt>
                <c:pt idx="149">
                  <c:v>59.960098266601563</c:v>
                </c:pt>
                <c:pt idx="150">
                  <c:v>59.960098266601563</c:v>
                </c:pt>
                <c:pt idx="151">
                  <c:v>59.96026611328125</c:v>
                </c:pt>
                <c:pt idx="152">
                  <c:v>59.96026611328125</c:v>
                </c:pt>
                <c:pt idx="153">
                  <c:v>59.960430145263672</c:v>
                </c:pt>
                <c:pt idx="154">
                  <c:v>59.960430145263672</c:v>
                </c:pt>
                <c:pt idx="155">
                  <c:v>59.960594177246094</c:v>
                </c:pt>
                <c:pt idx="156">
                  <c:v>59.960594177246094</c:v>
                </c:pt>
                <c:pt idx="157">
                  <c:v>59.960762023925781</c:v>
                </c:pt>
                <c:pt idx="158">
                  <c:v>59.960762023925781</c:v>
                </c:pt>
                <c:pt idx="159">
                  <c:v>59.958030700683594</c:v>
                </c:pt>
                <c:pt idx="160">
                  <c:v>59.958030700683594</c:v>
                </c:pt>
                <c:pt idx="161">
                  <c:v>59.958015441894531</c:v>
                </c:pt>
                <c:pt idx="162">
                  <c:v>59.958015441894531</c:v>
                </c:pt>
                <c:pt idx="163">
                  <c:v>59.958011627197266</c:v>
                </c:pt>
                <c:pt idx="164">
                  <c:v>59.958011627197266</c:v>
                </c:pt>
                <c:pt idx="165">
                  <c:v>59.955051422119141</c:v>
                </c:pt>
                <c:pt idx="166">
                  <c:v>59.955051422119141</c:v>
                </c:pt>
                <c:pt idx="167">
                  <c:v>59.957447052001953</c:v>
                </c:pt>
                <c:pt idx="168">
                  <c:v>59.957447052001953</c:v>
                </c:pt>
                <c:pt idx="169">
                  <c:v>59.957817077636719</c:v>
                </c:pt>
                <c:pt idx="170">
                  <c:v>59.957817077636719</c:v>
                </c:pt>
                <c:pt idx="171">
                  <c:v>59.958179473876953</c:v>
                </c:pt>
                <c:pt idx="172">
                  <c:v>59.958179473876953</c:v>
                </c:pt>
                <c:pt idx="173">
                  <c:v>59.958545684814453</c:v>
                </c:pt>
                <c:pt idx="174">
                  <c:v>59.958545684814453</c:v>
                </c:pt>
                <c:pt idx="175">
                  <c:v>59.957855224609375</c:v>
                </c:pt>
                <c:pt idx="176">
                  <c:v>59.957855224609375</c:v>
                </c:pt>
                <c:pt idx="177">
                  <c:v>59.957160949707031</c:v>
                </c:pt>
                <c:pt idx="178">
                  <c:v>59.957160949707031</c:v>
                </c:pt>
                <c:pt idx="179">
                  <c:v>59.958526611328125</c:v>
                </c:pt>
                <c:pt idx="180">
                  <c:v>59.958526611328125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8-4EBE-B938-15C00C824B8C}"/>
            </c:ext>
          </c:extLst>
        </c:ser>
        <c:ser>
          <c:idx val="0"/>
          <c:order val="1"/>
          <c:tx>
            <c:strRef>
              <c:f>Calculations!$C$44</c:f>
              <c:strCache>
                <c:ptCount val="1"/>
                <c:pt idx="0">
                  <c:v>Offset Frequency (Hz)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Calculations!$A$61:$A$241</c:f>
              <c:strCache>
                <c:ptCount val="181"/>
                <c:pt idx="0">
                  <c:v>T-60s</c:v>
                </c:pt>
                <c:pt idx="1">
                  <c:v>T-59s</c:v>
                </c:pt>
                <c:pt idx="2">
                  <c:v>T-58s</c:v>
                </c:pt>
                <c:pt idx="3">
                  <c:v>T-57s</c:v>
                </c:pt>
                <c:pt idx="4">
                  <c:v>T-56s</c:v>
                </c:pt>
                <c:pt idx="5">
                  <c:v>T-55s</c:v>
                </c:pt>
                <c:pt idx="6">
                  <c:v>T-54s</c:v>
                </c:pt>
                <c:pt idx="7">
                  <c:v>T-53s</c:v>
                </c:pt>
                <c:pt idx="8">
                  <c:v>T-52s</c:v>
                </c:pt>
                <c:pt idx="9">
                  <c:v>T-51s</c:v>
                </c:pt>
                <c:pt idx="10">
                  <c:v>T-50s</c:v>
                </c:pt>
                <c:pt idx="11">
                  <c:v>T-49s</c:v>
                </c:pt>
                <c:pt idx="12">
                  <c:v>T-48s</c:v>
                </c:pt>
                <c:pt idx="13">
                  <c:v>T-47s</c:v>
                </c:pt>
                <c:pt idx="14">
                  <c:v>T-46s</c:v>
                </c:pt>
                <c:pt idx="15">
                  <c:v>T-45s</c:v>
                </c:pt>
                <c:pt idx="16">
                  <c:v>T-44s</c:v>
                </c:pt>
                <c:pt idx="17">
                  <c:v>T-43s</c:v>
                </c:pt>
                <c:pt idx="18">
                  <c:v>T-42s</c:v>
                </c:pt>
                <c:pt idx="19">
                  <c:v>T-41s</c:v>
                </c:pt>
                <c:pt idx="20">
                  <c:v>T-40s</c:v>
                </c:pt>
                <c:pt idx="21">
                  <c:v>T-39s</c:v>
                </c:pt>
                <c:pt idx="22">
                  <c:v>T-38s</c:v>
                </c:pt>
                <c:pt idx="23">
                  <c:v>T-37s</c:v>
                </c:pt>
                <c:pt idx="24">
                  <c:v>T-36s</c:v>
                </c:pt>
                <c:pt idx="25">
                  <c:v>T-35s</c:v>
                </c:pt>
                <c:pt idx="26">
                  <c:v>T-34s</c:v>
                </c:pt>
                <c:pt idx="27">
                  <c:v>T-33s</c:v>
                </c:pt>
                <c:pt idx="28">
                  <c:v>T-32s</c:v>
                </c:pt>
                <c:pt idx="29">
                  <c:v>T-31s</c:v>
                </c:pt>
                <c:pt idx="30">
                  <c:v>T-30s</c:v>
                </c:pt>
                <c:pt idx="31">
                  <c:v>T-29s</c:v>
                </c:pt>
                <c:pt idx="32">
                  <c:v>T-28s</c:v>
                </c:pt>
                <c:pt idx="33">
                  <c:v>T-27s</c:v>
                </c:pt>
                <c:pt idx="34">
                  <c:v>T-26s</c:v>
                </c:pt>
                <c:pt idx="35">
                  <c:v>T-25s</c:v>
                </c:pt>
                <c:pt idx="36">
                  <c:v>T-24s</c:v>
                </c:pt>
                <c:pt idx="37">
                  <c:v>T-23s</c:v>
                </c:pt>
                <c:pt idx="38">
                  <c:v>T-22s</c:v>
                </c:pt>
                <c:pt idx="39">
                  <c:v>T-21s</c:v>
                </c:pt>
                <c:pt idx="40">
                  <c:v>T-20s</c:v>
                </c:pt>
                <c:pt idx="41">
                  <c:v>T-19s</c:v>
                </c:pt>
                <c:pt idx="42">
                  <c:v>T-18s</c:v>
                </c:pt>
                <c:pt idx="43">
                  <c:v>T-17s</c:v>
                </c:pt>
                <c:pt idx="44">
                  <c:v>T-16s</c:v>
                </c:pt>
                <c:pt idx="45">
                  <c:v>T-15s</c:v>
                </c:pt>
                <c:pt idx="46">
                  <c:v>T-14s</c:v>
                </c:pt>
                <c:pt idx="47">
                  <c:v>T-13s</c:v>
                </c:pt>
                <c:pt idx="48">
                  <c:v>T-12s</c:v>
                </c:pt>
                <c:pt idx="49">
                  <c:v>T-11s</c:v>
                </c:pt>
                <c:pt idx="50">
                  <c:v>T-10s</c:v>
                </c:pt>
                <c:pt idx="51">
                  <c:v>T-9s</c:v>
                </c:pt>
                <c:pt idx="52">
                  <c:v>T-8s</c:v>
                </c:pt>
                <c:pt idx="53">
                  <c:v>T-7s</c:v>
                </c:pt>
                <c:pt idx="54">
                  <c:v>T-6s</c:v>
                </c:pt>
                <c:pt idx="55">
                  <c:v>T-5s</c:v>
                </c:pt>
                <c:pt idx="56">
                  <c:v>T-4s</c:v>
                </c:pt>
                <c:pt idx="57">
                  <c:v>T-3s</c:v>
                </c:pt>
                <c:pt idx="58">
                  <c:v>T-2s</c:v>
                </c:pt>
                <c:pt idx="59">
                  <c:v>T-1s</c:v>
                </c:pt>
                <c:pt idx="60">
                  <c:v>T=0</c:v>
                </c:pt>
                <c:pt idx="61">
                  <c:v>T+1s</c:v>
                </c:pt>
                <c:pt idx="62">
                  <c:v>T+2s</c:v>
                </c:pt>
                <c:pt idx="63">
                  <c:v>T+3s</c:v>
                </c:pt>
                <c:pt idx="64">
                  <c:v>T+4s</c:v>
                </c:pt>
                <c:pt idx="65">
                  <c:v>T+5s</c:v>
                </c:pt>
                <c:pt idx="66">
                  <c:v>T+6s</c:v>
                </c:pt>
                <c:pt idx="67">
                  <c:v>T+7s</c:v>
                </c:pt>
                <c:pt idx="68">
                  <c:v>T+8s</c:v>
                </c:pt>
                <c:pt idx="69">
                  <c:v>T+9s</c:v>
                </c:pt>
                <c:pt idx="70">
                  <c:v>T+10s</c:v>
                </c:pt>
                <c:pt idx="71">
                  <c:v>T+11s</c:v>
                </c:pt>
                <c:pt idx="72">
                  <c:v>T+12s</c:v>
                </c:pt>
                <c:pt idx="73">
                  <c:v>T+13s</c:v>
                </c:pt>
                <c:pt idx="74">
                  <c:v>T+14s</c:v>
                </c:pt>
                <c:pt idx="75">
                  <c:v>T+15s</c:v>
                </c:pt>
                <c:pt idx="76">
                  <c:v>T+16s</c:v>
                </c:pt>
                <c:pt idx="77">
                  <c:v>T+17s</c:v>
                </c:pt>
                <c:pt idx="78">
                  <c:v>T+18s</c:v>
                </c:pt>
                <c:pt idx="79">
                  <c:v>T+19s</c:v>
                </c:pt>
                <c:pt idx="80">
                  <c:v>T+20s</c:v>
                </c:pt>
                <c:pt idx="81">
                  <c:v>T+21s</c:v>
                </c:pt>
                <c:pt idx="82">
                  <c:v>T+22s</c:v>
                </c:pt>
                <c:pt idx="83">
                  <c:v>T+23s</c:v>
                </c:pt>
                <c:pt idx="84">
                  <c:v>T+24s</c:v>
                </c:pt>
                <c:pt idx="85">
                  <c:v>T+25s</c:v>
                </c:pt>
                <c:pt idx="86">
                  <c:v>T+26s</c:v>
                </c:pt>
                <c:pt idx="87">
                  <c:v>T+27s</c:v>
                </c:pt>
                <c:pt idx="88">
                  <c:v>T+28s</c:v>
                </c:pt>
                <c:pt idx="89">
                  <c:v>T+29s</c:v>
                </c:pt>
                <c:pt idx="90">
                  <c:v>T+30s</c:v>
                </c:pt>
                <c:pt idx="91">
                  <c:v>T+31s</c:v>
                </c:pt>
                <c:pt idx="92">
                  <c:v>T+32s</c:v>
                </c:pt>
                <c:pt idx="93">
                  <c:v>T+33s</c:v>
                </c:pt>
                <c:pt idx="94">
                  <c:v>T+34s</c:v>
                </c:pt>
                <c:pt idx="95">
                  <c:v>T+35s</c:v>
                </c:pt>
                <c:pt idx="96">
                  <c:v>T+36s</c:v>
                </c:pt>
                <c:pt idx="97">
                  <c:v>T+37s</c:v>
                </c:pt>
                <c:pt idx="98">
                  <c:v>T+38s</c:v>
                </c:pt>
                <c:pt idx="99">
                  <c:v>T+39s</c:v>
                </c:pt>
                <c:pt idx="100">
                  <c:v>T+40s</c:v>
                </c:pt>
                <c:pt idx="101">
                  <c:v>T+41s</c:v>
                </c:pt>
                <c:pt idx="102">
                  <c:v>T+42s</c:v>
                </c:pt>
                <c:pt idx="103">
                  <c:v>T+43s</c:v>
                </c:pt>
                <c:pt idx="104">
                  <c:v>T+44s</c:v>
                </c:pt>
                <c:pt idx="105">
                  <c:v>T+45s</c:v>
                </c:pt>
                <c:pt idx="106">
                  <c:v>T+46s</c:v>
                </c:pt>
                <c:pt idx="107">
                  <c:v>T+47s</c:v>
                </c:pt>
                <c:pt idx="108">
                  <c:v>T+48s</c:v>
                </c:pt>
                <c:pt idx="109">
                  <c:v>T+49s</c:v>
                </c:pt>
                <c:pt idx="110">
                  <c:v>T+50s</c:v>
                </c:pt>
                <c:pt idx="111">
                  <c:v>T+51s</c:v>
                </c:pt>
                <c:pt idx="112">
                  <c:v>T+52s</c:v>
                </c:pt>
                <c:pt idx="113">
                  <c:v>T+53s</c:v>
                </c:pt>
                <c:pt idx="114">
                  <c:v>T+54s</c:v>
                </c:pt>
                <c:pt idx="115">
                  <c:v>T+55s</c:v>
                </c:pt>
                <c:pt idx="116">
                  <c:v>T+56s</c:v>
                </c:pt>
                <c:pt idx="117">
                  <c:v>T+57s</c:v>
                </c:pt>
                <c:pt idx="118">
                  <c:v>T+58s</c:v>
                </c:pt>
                <c:pt idx="119">
                  <c:v>T+59s</c:v>
                </c:pt>
                <c:pt idx="120">
                  <c:v>T+60s</c:v>
                </c:pt>
                <c:pt idx="121">
                  <c:v>T+61s</c:v>
                </c:pt>
                <c:pt idx="122">
                  <c:v>T+62s</c:v>
                </c:pt>
                <c:pt idx="123">
                  <c:v>T+63s</c:v>
                </c:pt>
                <c:pt idx="124">
                  <c:v>T+64s</c:v>
                </c:pt>
                <c:pt idx="125">
                  <c:v>T+65s</c:v>
                </c:pt>
                <c:pt idx="126">
                  <c:v>T+66s</c:v>
                </c:pt>
                <c:pt idx="127">
                  <c:v>T+67s</c:v>
                </c:pt>
                <c:pt idx="128">
                  <c:v>T+68s</c:v>
                </c:pt>
                <c:pt idx="129">
                  <c:v>T+69s</c:v>
                </c:pt>
                <c:pt idx="130">
                  <c:v>T+70s</c:v>
                </c:pt>
                <c:pt idx="131">
                  <c:v>T+71s</c:v>
                </c:pt>
                <c:pt idx="132">
                  <c:v>T+72s</c:v>
                </c:pt>
                <c:pt idx="133">
                  <c:v>T+73s</c:v>
                </c:pt>
                <c:pt idx="134">
                  <c:v>T+74s</c:v>
                </c:pt>
                <c:pt idx="135">
                  <c:v>T+75s</c:v>
                </c:pt>
                <c:pt idx="136">
                  <c:v>T+76s</c:v>
                </c:pt>
                <c:pt idx="137">
                  <c:v>T+77s</c:v>
                </c:pt>
                <c:pt idx="138">
                  <c:v>T+78s</c:v>
                </c:pt>
                <c:pt idx="139">
                  <c:v>T+79s</c:v>
                </c:pt>
                <c:pt idx="140">
                  <c:v>T+80s</c:v>
                </c:pt>
                <c:pt idx="141">
                  <c:v>T+81s</c:v>
                </c:pt>
                <c:pt idx="142">
                  <c:v>T+82s</c:v>
                </c:pt>
                <c:pt idx="143">
                  <c:v>T+83s</c:v>
                </c:pt>
                <c:pt idx="144">
                  <c:v>T+84s</c:v>
                </c:pt>
                <c:pt idx="145">
                  <c:v>T+85s</c:v>
                </c:pt>
                <c:pt idx="146">
                  <c:v>T+86s</c:v>
                </c:pt>
                <c:pt idx="147">
                  <c:v>T+87s</c:v>
                </c:pt>
                <c:pt idx="148">
                  <c:v>T+88s</c:v>
                </c:pt>
                <c:pt idx="149">
                  <c:v>T+89s</c:v>
                </c:pt>
                <c:pt idx="150">
                  <c:v>T+90s</c:v>
                </c:pt>
                <c:pt idx="151">
                  <c:v>T+91s</c:v>
                </c:pt>
                <c:pt idx="152">
                  <c:v>T+92s</c:v>
                </c:pt>
                <c:pt idx="153">
                  <c:v>T+93s</c:v>
                </c:pt>
                <c:pt idx="154">
                  <c:v>T+94s</c:v>
                </c:pt>
                <c:pt idx="155">
                  <c:v>T+95s</c:v>
                </c:pt>
                <c:pt idx="156">
                  <c:v>T+96s</c:v>
                </c:pt>
                <c:pt idx="157">
                  <c:v>T+97s</c:v>
                </c:pt>
                <c:pt idx="158">
                  <c:v>T+98s</c:v>
                </c:pt>
                <c:pt idx="159">
                  <c:v>T+99s</c:v>
                </c:pt>
                <c:pt idx="160">
                  <c:v>T+100s</c:v>
                </c:pt>
                <c:pt idx="161">
                  <c:v>T+101s</c:v>
                </c:pt>
                <c:pt idx="162">
                  <c:v>T+102s</c:v>
                </c:pt>
                <c:pt idx="163">
                  <c:v>T+103s</c:v>
                </c:pt>
                <c:pt idx="164">
                  <c:v>T+104s</c:v>
                </c:pt>
                <c:pt idx="165">
                  <c:v>T+105s</c:v>
                </c:pt>
                <c:pt idx="166">
                  <c:v>T+106s</c:v>
                </c:pt>
                <c:pt idx="167">
                  <c:v>T+107s</c:v>
                </c:pt>
                <c:pt idx="168">
                  <c:v>T+108s</c:v>
                </c:pt>
                <c:pt idx="169">
                  <c:v>T+109s</c:v>
                </c:pt>
                <c:pt idx="170">
                  <c:v>T+110s</c:v>
                </c:pt>
                <c:pt idx="171">
                  <c:v>T+111s</c:v>
                </c:pt>
                <c:pt idx="172">
                  <c:v>T+112s</c:v>
                </c:pt>
                <c:pt idx="173">
                  <c:v>T+113s</c:v>
                </c:pt>
                <c:pt idx="174">
                  <c:v>T+114s</c:v>
                </c:pt>
                <c:pt idx="175">
                  <c:v>T+115s</c:v>
                </c:pt>
                <c:pt idx="176">
                  <c:v>T+116s</c:v>
                </c:pt>
                <c:pt idx="177">
                  <c:v>T+117s</c:v>
                </c:pt>
                <c:pt idx="178">
                  <c:v>T+118s</c:v>
                </c:pt>
                <c:pt idx="179">
                  <c:v>T+119s</c:v>
                </c:pt>
                <c:pt idx="180">
                  <c:v>T+120s</c:v>
                </c:pt>
              </c:strCache>
            </c:strRef>
          </c:cat>
          <c:val>
            <c:numRef>
              <c:f>Calculations!$C$61:$C$241</c:f>
              <c:numCache>
                <c:formatCode>0.000</c:formatCode>
                <c:ptCount val="181"/>
                <c:pt idx="0">
                  <c:v>59.97052001953125</c:v>
                </c:pt>
                <c:pt idx="1">
                  <c:v>59.970134735107422</c:v>
                </c:pt>
                <c:pt idx="2">
                  <c:v>59.970134735107422</c:v>
                </c:pt>
                <c:pt idx="3">
                  <c:v>59.969753265380859</c:v>
                </c:pt>
                <c:pt idx="4">
                  <c:v>59.969753265380859</c:v>
                </c:pt>
                <c:pt idx="5">
                  <c:v>59.971080780029297</c:v>
                </c:pt>
                <c:pt idx="6">
                  <c:v>59.971080780029297</c:v>
                </c:pt>
                <c:pt idx="7">
                  <c:v>59.970981597900391</c:v>
                </c:pt>
                <c:pt idx="8">
                  <c:v>59.970981597900391</c:v>
                </c:pt>
                <c:pt idx="9">
                  <c:v>59.970882415771484</c:v>
                </c:pt>
                <c:pt idx="10">
                  <c:v>59.970882415771484</c:v>
                </c:pt>
                <c:pt idx="11">
                  <c:v>59.970783233642578</c:v>
                </c:pt>
                <c:pt idx="12">
                  <c:v>59.970783233642578</c:v>
                </c:pt>
                <c:pt idx="13">
                  <c:v>59.970684051513672</c:v>
                </c:pt>
                <c:pt idx="14">
                  <c:v>59.970684051513672</c:v>
                </c:pt>
                <c:pt idx="15">
                  <c:v>59.972606658935547</c:v>
                </c:pt>
                <c:pt idx="16">
                  <c:v>59.972606658935547</c:v>
                </c:pt>
                <c:pt idx="17">
                  <c:v>59.974533081054688</c:v>
                </c:pt>
                <c:pt idx="18">
                  <c:v>59.974533081054688</c:v>
                </c:pt>
                <c:pt idx="19">
                  <c:v>59.974540710449219</c:v>
                </c:pt>
                <c:pt idx="20">
                  <c:v>59.974540710449219</c:v>
                </c:pt>
                <c:pt idx="21">
                  <c:v>59.974540710449219</c:v>
                </c:pt>
                <c:pt idx="22">
                  <c:v>59.974540710449219</c:v>
                </c:pt>
                <c:pt idx="23">
                  <c:v>59.974540710449219</c:v>
                </c:pt>
                <c:pt idx="24">
                  <c:v>59.974540710449219</c:v>
                </c:pt>
                <c:pt idx="25">
                  <c:v>59.974540710449219</c:v>
                </c:pt>
                <c:pt idx="26">
                  <c:v>59.974540710449219</c:v>
                </c:pt>
                <c:pt idx="27">
                  <c:v>59.978008270263672</c:v>
                </c:pt>
                <c:pt idx="28">
                  <c:v>59.978008270263672</c:v>
                </c:pt>
                <c:pt idx="29">
                  <c:v>59.978008270263672</c:v>
                </c:pt>
                <c:pt idx="30">
                  <c:v>59.978008270263672</c:v>
                </c:pt>
                <c:pt idx="31">
                  <c:v>59.978008270263672</c:v>
                </c:pt>
                <c:pt idx="32">
                  <c:v>59.978008270263672</c:v>
                </c:pt>
                <c:pt idx="33">
                  <c:v>59.978008270263672</c:v>
                </c:pt>
                <c:pt idx="34">
                  <c:v>59.978008270263672</c:v>
                </c:pt>
                <c:pt idx="35">
                  <c:v>59.984085083007813</c:v>
                </c:pt>
                <c:pt idx="36">
                  <c:v>59.984085083007813</c:v>
                </c:pt>
                <c:pt idx="37">
                  <c:v>59.985866546630859</c:v>
                </c:pt>
                <c:pt idx="38">
                  <c:v>59.985866546630859</c:v>
                </c:pt>
                <c:pt idx="39">
                  <c:v>59.985866546630859</c:v>
                </c:pt>
                <c:pt idx="40">
                  <c:v>59.985866546630859</c:v>
                </c:pt>
                <c:pt idx="41">
                  <c:v>59.985866546630859</c:v>
                </c:pt>
                <c:pt idx="42">
                  <c:v>59.985866546630859</c:v>
                </c:pt>
                <c:pt idx="43">
                  <c:v>59.985862731933594</c:v>
                </c:pt>
                <c:pt idx="44">
                  <c:v>59.985862731933594</c:v>
                </c:pt>
                <c:pt idx="45">
                  <c:v>59.985862731933594</c:v>
                </c:pt>
                <c:pt idx="46">
                  <c:v>59.985862731933594</c:v>
                </c:pt>
                <c:pt idx="47">
                  <c:v>59.985599517822266</c:v>
                </c:pt>
                <c:pt idx="48">
                  <c:v>59.985599517822266</c:v>
                </c:pt>
                <c:pt idx="49">
                  <c:v>59.985336303710938</c:v>
                </c:pt>
                <c:pt idx="50">
                  <c:v>59.985336303710938</c:v>
                </c:pt>
                <c:pt idx="51">
                  <c:v>59.985073089599609</c:v>
                </c:pt>
                <c:pt idx="52">
                  <c:v>59.985073089599609</c:v>
                </c:pt>
                <c:pt idx="53">
                  <c:v>59.984806060791016</c:v>
                </c:pt>
                <c:pt idx="54">
                  <c:v>59.984806060791016</c:v>
                </c:pt>
                <c:pt idx="55">
                  <c:v>59.984542846679688</c:v>
                </c:pt>
                <c:pt idx="56">
                  <c:v>59.984542846679688</c:v>
                </c:pt>
                <c:pt idx="57">
                  <c:v>59.987033843994141</c:v>
                </c:pt>
                <c:pt idx="58">
                  <c:v>59.987033843994141</c:v>
                </c:pt>
                <c:pt idx="59">
                  <c:v>59.987041473388672</c:v>
                </c:pt>
                <c:pt idx="60">
                  <c:v>59.987041473388672</c:v>
                </c:pt>
                <c:pt idx="61">
                  <c:v>59.987041473388672</c:v>
                </c:pt>
                <c:pt idx="62">
                  <c:v>59.987041473388672</c:v>
                </c:pt>
                <c:pt idx="63">
                  <c:v>59.987041473388672</c:v>
                </c:pt>
                <c:pt idx="64">
                  <c:v>59.987041473388672</c:v>
                </c:pt>
                <c:pt idx="65">
                  <c:v>59.988674163818359</c:v>
                </c:pt>
                <c:pt idx="66">
                  <c:v>59.988674163818359</c:v>
                </c:pt>
                <c:pt idx="67">
                  <c:v>59.988349914550781</c:v>
                </c:pt>
                <c:pt idx="68">
                  <c:v>59.988349914550781</c:v>
                </c:pt>
                <c:pt idx="69">
                  <c:v>59.988018035888672</c:v>
                </c:pt>
                <c:pt idx="70">
                  <c:v>59.988018035888672</c:v>
                </c:pt>
                <c:pt idx="71">
                  <c:v>59.987689971923828</c:v>
                </c:pt>
                <c:pt idx="72">
                  <c:v>59.987689971923828</c:v>
                </c:pt>
                <c:pt idx="73">
                  <c:v>59.987358093261719</c:v>
                </c:pt>
                <c:pt idx="74">
                  <c:v>59.987358093261719</c:v>
                </c:pt>
                <c:pt idx="75">
                  <c:v>59.969127655029297</c:v>
                </c:pt>
                <c:pt idx="76">
                  <c:v>59.969127655029297</c:v>
                </c:pt>
                <c:pt idx="77">
                  <c:v>59.950889587402344</c:v>
                </c:pt>
                <c:pt idx="78">
                  <c:v>59.950889587402344</c:v>
                </c:pt>
                <c:pt idx="79">
                  <c:v>59.944736480712891</c:v>
                </c:pt>
                <c:pt idx="80">
                  <c:v>59.944736480712891</c:v>
                </c:pt>
                <c:pt idx="81">
                  <c:v>59.945083618164063</c:v>
                </c:pt>
                <c:pt idx="82">
                  <c:v>59.945083618164063</c:v>
                </c:pt>
                <c:pt idx="83">
                  <c:v>59.945426940917969</c:v>
                </c:pt>
                <c:pt idx="84">
                  <c:v>59.945426940917969</c:v>
                </c:pt>
                <c:pt idx="85">
                  <c:v>59.945770263671875</c:v>
                </c:pt>
                <c:pt idx="86">
                  <c:v>59.945770263671875</c:v>
                </c:pt>
                <c:pt idx="87">
                  <c:v>59.946117401123047</c:v>
                </c:pt>
                <c:pt idx="88">
                  <c:v>59.946117401123047</c:v>
                </c:pt>
                <c:pt idx="89">
                  <c:v>59.946460723876953</c:v>
                </c:pt>
                <c:pt idx="90">
                  <c:v>59.946460723876953</c:v>
                </c:pt>
                <c:pt idx="91">
                  <c:v>59.946807861328125</c:v>
                </c:pt>
                <c:pt idx="92">
                  <c:v>59.946807861328125</c:v>
                </c:pt>
                <c:pt idx="93">
                  <c:v>59.947151184082031</c:v>
                </c:pt>
                <c:pt idx="94">
                  <c:v>59.947151184082031</c:v>
                </c:pt>
                <c:pt idx="95">
                  <c:v>59.947498321533203</c:v>
                </c:pt>
                <c:pt idx="96">
                  <c:v>59.947498321533203</c:v>
                </c:pt>
                <c:pt idx="97">
                  <c:v>59.950313568115234</c:v>
                </c:pt>
                <c:pt idx="98">
                  <c:v>59.950313568115234</c:v>
                </c:pt>
                <c:pt idx="99">
                  <c:v>59.953128814697266</c:v>
                </c:pt>
                <c:pt idx="100">
                  <c:v>59.953128814697266</c:v>
                </c:pt>
                <c:pt idx="101">
                  <c:v>59.953132629394531</c:v>
                </c:pt>
                <c:pt idx="102">
                  <c:v>59.953132629394531</c:v>
                </c:pt>
                <c:pt idx="103">
                  <c:v>59.953132629394531</c:v>
                </c:pt>
                <c:pt idx="104">
                  <c:v>59.953132629394531</c:v>
                </c:pt>
                <c:pt idx="105">
                  <c:v>59.956798553466797</c:v>
                </c:pt>
                <c:pt idx="106">
                  <c:v>59.956798553466797</c:v>
                </c:pt>
                <c:pt idx="107">
                  <c:v>59.960468292236328</c:v>
                </c:pt>
                <c:pt idx="108">
                  <c:v>59.960468292236328</c:v>
                </c:pt>
                <c:pt idx="109">
                  <c:v>59.960479736328125</c:v>
                </c:pt>
                <c:pt idx="110">
                  <c:v>59.960479736328125</c:v>
                </c:pt>
                <c:pt idx="111">
                  <c:v>59.957359313964844</c:v>
                </c:pt>
                <c:pt idx="112">
                  <c:v>59.957359313964844</c:v>
                </c:pt>
                <c:pt idx="113">
                  <c:v>59.957351684570313</c:v>
                </c:pt>
                <c:pt idx="114">
                  <c:v>59.957351684570313</c:v>
                </c:pt>
                <c:pt idx="115">
                  <c:v>59.957351684570313</c:v>
                </c:pt>
                <c:pt idx="116">
                  <c:v>59.957351684570313</c:v>
                </c:pt>
                <c:pt idx="117">
                  <c:v>59.958869934082031</c:v>
                </c:pt>
                <c:pt idx="118">
                  <c:v>59.958869934082031</c:v>
                </c:pt>
                <c:pt idx="119">
                  <c:v>59.958950042724609</c:v>
                </c:pt>
                <c:pt idx="120">
                  <c:v>59.958950042724609</c:v>
                </c:pt>
                <c:pt idx="121">
                  <c:v>59.959026336669922</c:v>
                </c:pt>
                <c:pt idx="122">
                  <c:v>59.959026336669922</c:v>
                </c:pt>
                <c:pt idx="123">
                  <c:v>59.9591064453125</c:v>
                </c:pt>
                <c:pt idx="124">
                  <c:v>59.9591064453125</c:v>
                </c:pt>
                <c:pt idx="125">
                  <c:v>59.959182739257813</c:v>
                </c:pt>
                <c:pt idx="126">
                  <c:v>59.959182739257813</c:v>
                </c:pt>
                <c:pt idx="127">
                  <c:v>59.958370208740234</c:v>
                </c:pt>
                <c:pt idx="128">
                  <c:v>59.958370208740234</c:v>
                </c:pt>
                <c:pt idx="129">
                  <c:v>59.957550048828125</c:v>
                </c:pt>
                <c:pt idx="130">
                  <c:v>59.957550048828125</c:v>
                </c:pt>
                <c:pt idx="131">
                  <c:v>59.958534240722656</c:v>
                </c:pt>
                <c:pt idx="132">
                  <c:v>59.958534240722656</c:v>
                </c:pt>
                <c:pt idx="133">
                  <c:v>59.959518432617188</c:v>
                </c:pt>
                <c:pt idx="134">
                  <c:v>59.959518432617188</c:v>
                </c:pt>
                <c:pt idx="135">
                  <c:v>59.956417083740234</c:v>
                </c:pt>
                <c:pt idx="136">
                  <c:v>59.956417083740234</c:v>
                </c:pt>
                <c:pt idx="137">
                  <c:v>59.956401824951172</c:v>
                </c:pt>
                <c:pt idx="138">
                  <c:v>59.956401824951172</c:v>
                </c:pt>
                <c:pt idx="139">
                  <c:v>59.959266662597656</c:v>
                </c:pt>
                <c:pt idx="140">
                  <c:v>59.959266662597656</c:v>
                </c:pt>
                <c:pt idx="141">
                  <c:v>59.959434509277344</c:v>
                </c:pt>
                <c:pt idx="142">
                  <c:v>59.959434509277344</c:v>
                </c:pt>
                <c:pt idx="143">
                  <c:v>59.959602355957031</c:v>
                </c:pt>
                <c:pt idx="144">
                  <c:v>59.959602355957031</c:v>
                </c:pt>
                <c:pt idx="145">
                  <c:v>59.959766387939453</c:v>
                </c:pt>
                <c:pt idx="146">
                  <c:v>59.959766387939453</c:v>
                </c:pt>
                <c:pt idx="147">
                  <c:v>59.959934234619141</c:v>
                </c:pt>
                <c:pt idx="148">
                  <c:v>59.959934234619141</c:v>
                </c:pt>
                <c:pt idx="149">
                  <c:v>59.960098266601563</c:v>
                </c:pt>
                <c:pt idx="150">
                  <c:v>59.960098266601563</c:v>
                </c:pt>
                <c:pt idx="151">
                  <c:v>59.96026611328125</c:v>
                </c:pt>
                <c:pt idx="152">
                  <c:v>59.96026611328125</c:v>
                </c:pt>
                <c:pt idx="153">
                  <c:v>59.960430145263672</c:v>
                </c:pt>
                <c:pt idx="154">
                  <c:v>59.960430145263672</c:v>
                </c:pt>
                <c:pt idx="155">
                  <c:v>59.960594177246094</c:v>
                </c:pt>
                <c:pt idx="156">
                  <c:v>59.960594177246094</c:v>
                </c:pt>
                <c:pt idx="157">
                  <c:v>59.960762023925781</c:v>
                </c:pt>
                <c:pt idx="158">
                  <c:v>59.960762023925781</c:v>
                </c:pt>
                <c:pt idx="159">
                  <c:v>59.958030700683594</c:v>
                </c:pt>
                <c:pt idx="160">
                  <c:v>59.958030700683594</c:v>
                </c:pt>
                <c:pt idx="161">
                  <c:v>59.958015441894531</c:v>
                </c:pt>
                <c:pt idx="162">
                  <c:v>59.958015441894531</c:v>
                </c:pt>
                <c:pt idx="163">
                  <c:v>59.958011627197266</c:v>
                </c:pt>
                <c:pt idx="164">
                  <c:v>59.958011627197266</c:v>
                </c:pt>
                <c:pt idx="165">
                  <c:v>59.955051422119141</c:v>
                </c:pt>
                <c:pt idx="166">
                  <c:v>59.955051422119141</c:v>
                </c:pt>
                <c:pt idx="167">
                  <c:v>59.957447052001953</c:v>
                </c:pt>
                <c:pt idx="168">
                  <c:v>59.957447052001953</c:v>
                </c:pt>
                <c:pt idx="169">
                  <c:v>59.957817077636719</c:v>
                </c:pt>
                <c:pt idx="170">
                  <c:v>59.957817077636719</c:v>
                </c:pt>
                <c:pt idx="171">
                  <c:v>59.958179473876953</c:v>
                </c:pt>
                <c:pt idx="172">
                  <c:v>59.958179473876953</c:v>
                </c:pt>
                <c:pt idx="173">
                  <c:v>59.958545684814453</c:v>
                </c:pt>
                <c:pt idx="174">
                  <c:v>59.958545684814453</c:v>
                </c:pt>
                <c:pt idx="175">
                  <c:v>59.957855224609375</c:v>
                </c:pt>
                <c:pt idx="176">
                  <c:v>59.957855224609375</c:v>
                </c:pt>
                <c:pt idx="177">
                  <c:v>59.957160949707031</c:v>
                </c:pt>
                <c:pt idx="178">
                  <c:v>59.957160949707031</c:v>
                </c:pt>
                <c:pt idx="179">
                  <c:v>59.958526611328125</c:v>
                </c:pt>
                <c:pt idx="180">
                  <c:v>59.958526611328125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B88-4EBE-B938-15C00C824B8C}"/>
            </c:ext>
          </c:extLst>
        </c:ser>
        <c:ser>
          <c:idx val="2"/>
          <c:order val="4"/>
          <c:tx>
            <c:strRef>
              <c:f>Calculations!$H$44</c:f>
              <c:strCache>
                <c:ptCount val="1"/>
                <c:pt idx="0">
                  <c:v>Pre-Perturbation Frequency (Hz)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Calculations!$H$61:$H$241</c:f>
              <c:numCache>
                <c:formatCode>General</c:formatCode>
                <c:ptCount val="181"/>
                <c:pt idx="44" formatCode="0.000">
                  <c:v>59.985491434733071</c:v>
                </c:pt>
                <c:pt idx="45" formatCode="0.000">
                  <c:v>59.985491434733071</c:v>
                </c:pt>
                <c:pt idx="46" formatCode="0.000">
                  <c:v>59.985491434733071</c:v>
                </c:pt>
                <c:pt idx="47" formatCode="0.000">
                  <c:v>59.985491434733071</c:v>
                </c:pt>
                <c:pt idx="48" formatCode="0.000">
                  <c:v>59.985491434733071</c:v>
                </c:pt>
                <c:pt idx="49" formatCode="0.000">
                  <c:v>59.985491434733071</c:v>
                </c:pt>
                <c:pt idx="50" formatCode="0.000">
                  <c:v>59.985491434733071</c:v>
                </c:pt>
                <c:pt idx="51" formatCode="0.000">
                  <c:v>59.985491434733071</c:v>
                </c:pt>
                <c:pt idx="52" formatCode="0.000">
                  <c:v>59.985491434733071</c:v>
                </c:pt>
                <c:pt idx="53" formatCode="0.000">
                  <c:v>59.985491434733071</c:v>
                </c:pt>
                <c:pt idx="54" formatCode="0.000">
                  <c:v>59.985491434733071</c:v>
                </c:pt>
                <c:pt idx="55" formatCode="0.000">
                  <c:v>59.985491434733071</c:v>
                </c:pt>
                <c:pt idx="56" formatCode="0.000">
                  <c:v>59.985491434733071</c:v>
                </c:pt>
                <c:pt idx="57" formatCode="0.000">
                  <c:v>59.985491434733071</c:v>
                </c:pt>
                <c:pt idx="58" formatCode="0.000">
                  <c:v>59.985491434733071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88-4EBE-B938-15C00C824B8C}"/>
            </c:ext>
          </c:extLst>
        </c:ser>
        <c:ser>
          <c:idx val="3"/>
          <c:order val="5"/>
          <c:tx>
            <c:strRef>
              <c:f>Calculations!$I$44</c:f>
              <c:strCache>
                <c:ptCount val="1"/>
                <c:pt idx="0">
                  <c:v>Post-Perturbation Frequency (Hz)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Calculations!$I$61:$I$241</c:f>
              <c:numCache>
                <c:formatCode>General</c:formatCode>
                <c:ptCount val="181"/>
                <c:pt idx="80" formatCode="0.000">
                  <c:v>59.950757460160688</c:v>
                </c:pt>
                <c:pt idx="81" formatCode="0.000">
                  <c:v>59.950757460160688</c:v>
                </c:pt>
                <c:pt idx="82" formatCode="0.000">
                  <c:v>59.950757460160688</c:v>
                </c:pt>
                <c:pt idx="83" formatCode="0.000">
                  <c:v>59.950757460160688</c:v>
                </c:pt>
                <c:pt idx="84" formatCode="0.000">
                  <c:v>59.950757460160688</c:v>
                </c:pt>
                <c:pt idx="85" formatCode="0.000">
                  <c:v>59.950757460160688</c:v>
                </c:pt>
                <c:pt idx="86" formatCode="0.000">
                  <c:v>59.950757460160688</c:v>
                </c:pt>
                <c:pt idx="87" formatCode="0.000">
                  <c:v>59.950757460160688</c:v>
                </c:pt>
                <c:pt idx="88" formatCode="0.000">
                  <c:v>59.950757460160688</c:v>
                </c:pt>
                <c:pt idx="89" formatCode="0.000">
                  <c:v>59.950757460160688</c:v>
                </c:pt>
                <c:pt idx="90" formatCode="0.000">
                  <c:v>59.950757460160688</c:v>
                </c:pt>
                <c:pt idx="91" formatCode="0.000">
                  <c:v>59.950757460160688</c:v>
                </c:pt>
                <c:pt idx="92" formatCode="0.000">
                  <c:v>59.950757460160688</c:v>
                </c:pt>
                <c:pt idx="93" formatCode="0.000">
                  <c:v>59.950757460160688</c:v>
                </c:pt>
                <c:pt idx="94" formatCode="0.000">
                  <c:v>59.950757460160688</c:v>
                </c:pt>
                <c:pt idx="95" formatCode="0.000">
                  <c:v>59.950757460160688</c:v>
                </c:pt>
                <c:pt idx="96" formatCode="0.000">
                  <c:v>59.950757460160688</c:v>
                </c:pt>
                <c:pt idx="97" formatCode="0.000">
                  <c:v>59.950757460160688</c:v>
                </c:pt>
                <c:pt idx="98" formatCode="0.000">
                  <c:v>59.950757460160688</c:v>
                </c:pt>
                <c:pt idx="99" formatCode="0.000">
                  <c:v>59.950757460160688</c:v>
                </c:pt>
                <c:pt idx="100" formatCode="0.000">
                  <c:v>59.950757460160688</c:v>
                </c:pt>
                <c:pt idx="101" formatCode="0.000">
                  <c:v>59.950757460160688</c:v>
                </c:pt>
                <c:pt idx="102" formatCode="0.000">
                  <c:v>59.950757460160688</c:v>
                </c:pt>
                <c:pt idx="103" formatCode="0.000">
                  <c:v>59.950757460160688</c:v>
                </c:pt>
                <c:pt idx="104" formatCode="0.000">
                  <c:v>59.950757460160688</c:v>
                </c:pt>
                <c:pt idx="105" formatCode="0.000">
                  <c:v>59.950757460160688</c:v>
                </c:pt>
                <c:pt idx="106" formatCode="0.000">
                  <c:v>59.950757460160688</c:v>
                </c:pt>
                <c:pt idx="107" formatCode="0.000">
                  <c:v>59.950757460160688</c:v>
                </c:pt>
                <c:pt idx="108" formatCode="0.000">
                  <c:v>59.950757460160688</c:v>
                </c:pt>
                <c:pt idx="109" formatCode="0.000">
                  <c:v>59.950757460160688</c:v>
                </c:pt>
                <c:pt idx="110" formatCode="0.000">
                  <c:v>59.950757460160688</c:v>
                </c:pt>
                <c:pt idx="111" formatCode="0.000">
                  <c:v>59.950757460160688</c:v>
                </c:pt>
                <c:pt idx="112" formatCode="0.000">
                  <c:v>59.950757460160688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88-4EBE-B938-15C00C824B8C}"/>
            </c:ext>
          </c:extLst>
        </c:ser>
        <c:ser>
          <c:idx val="8"/>
          <c:order val="8"/>
          <c:tx>
            <c:strRef>
              <c:f>Calculations!$G$44</c:f>
              <c:strCache>
                <c:ptCount val="1"/>
                <c:pt idx="0">
                  <c:v>Proxy</c:v>
                </c:pt>
              </c:strCache>
            </c:strRef>
          </c:tx>
          <c:spPr>
            <a:ln w="22225" cap="rnd">
              <a:solidFill>
                <a:schemeClr val="tx1">
                  <a:alpha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Calculations!$G$61:$G$241</c:f>
              <c:numCache>
                <c:formatCode>0.000</c:formatCode>
                <c:ptCount val="181"/>
                <c:pt idx="59">
                  <c:v>-1000000000</c:v>
                </c:pt>
                <c:pt idx="60">
                  <c:v>60</c:v>
                </c:pt>
                <c:pt idx="61">
                  <c:v>1000000000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88-4EBE-B938-15C00C824B8C}"/>
            </c:ext>
          </c:extLst>
        </c:ser>
        <c:ser>
          <c:idx val="13"/>
          <c:order val="13"/>
          <c:tx>
            <c:strRef>
              <c:f>Calculations!$S$44</c:f>
              <c:strCache>
                <c:ptCount val="1"/>
                <c:pt idx="0">
                  <c:v>36 mHz Deadband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6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89EE35-F5A0-47FD-8678-A2FDDF41BE1D}" type="SERIESNAME">
                      <a:rPr lang="en-US" b="1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[SERIES NAME]</a:t>
                    </a:fld>
                    <a:r>
                      <a:rPr lang="en-US" b="1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, </a:t>
                    </a:r>
                    <a:fld id="{87ACEDA5-FC33-404F-83FE-63F9EF84CA1A}" type="VALUE">
                      <a:rPr lang="en-US" b="1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pPr>
                        <a:defRPr b="1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 b="1" baseline="0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 Hz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5A-4799-8AB9-FCF56FCB1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Calculations!$S$49:$S$241</c:f>
              <c:numCache>
                <c:formatCode>0.000</c:formatCode>
                <c:ptCount val="193"/>
                <c:pt idx="0">
                  <c:v>59.963999999999999</c:v>
                </c:pt>
                <c:pt idx="1">
                  <c:v>59.963999999999999</c:v>
                </c:pt>
                <c:pt idx="2">
                  <c:v>59.963999999999999</c:v>
                </c:pt>
                <c:pt idx="3">
                  <c:v>59.963999999999999</c:v>
                </c:pt>
                <c:pt idx="4">
                  <c:v>59.963999999999999</c:v>
                </c:pt>
                <c:pt idx="5">
                  <c:v>59.963999999999999</c:v>
                </c:pt>
                <c:pt idx="6">
                  <c:v>59.963999999999999</c:v>
                </c:pt>
                <c:pt idx="7">
                  <c:v>59.963999999999999</c:v>
                </c:pt>
                <c:pt idx="8">
                  <c:v>59.963999999999999</c:v>
                </c:pt>
                <c:pt idx="9">
                  <c:v>59.963999999999999</c:v>
                </c:pt>
                <c:pt idx="10">
                  <c:v>59.963999999999999</c:v>
                </c:pt>
                <c:pt idx="11">
                  <c:v>59.963999999999999</c:v>
                </c:pt>
                <c:pt idx="12">
                  <c:v>59.963999999999999</c:v>
                </c:pt>
                <c:pt idx="13">
                  <c:v>59.963999999999999</c:v>
                </c:pt>
                <c:pt idx="14">
                  <c:v>59.963999999999999</c:v>
                </c:pt>
                <c:pt idx="15">
                  <c:v>59.963999999999999</c:v>
                </c:pt>
                <c:pt idx="16">
                  <c:v>59.963999999999999</c:v>
                </c:pt>
                <c:pt idx="17">
                  <c:v>59.963999999999999</c:v>
                </c:pt>
                <c:pt idx="18">
                  <c:v>59.963999999999999</c:v>
                </c:pt>
                <c:pt idx="19">
                  <c:v>59.963999999999999</c:v>
                </c:pt>
                <c:pt idx="20">
                  <c:v>59.963999999999999</c:v>
                </c:pt>
                <c:pt idx="21">
                  <c:v>59.963999999999999</c:v>
                </c:pt>
                <c:pt idx="22">
                  <c:v>59.963999999999999</c:v>
                </c:pt>
                <c:pt idx="23">
                  <c:v>59.963999999999999</c:v>
                </c:pt>
                <c:pt idx="24">
                  <c:v>59.963999999999999</c:v>
                </c:pt>
                <c:pt idx="25">
                  <c:v>59.963999999999999</c:v>
                </c:pt>
                <c:pt idx="26">
                  <c:v>59.963999999999999</c:v>
                </c:pt>
                <c:pt idx="27">
                  <c:v>59.963999999999999</c:v>
                </c:pt>
                <c:pt idx="28">
                  <c:v>59.963999999999999</c:v>
                </c:pt>
                <c:pt idx="29">
                  <c:v>59.963999999999999</c:v>
                </c:pt>
                <c:pt idx="30">
                  <c:v>59.963999999999999</c:v>
                </c:pt>
                <c:pt idx="31">
                  <c:v>59.963999999999999</c:v>
                </c:pt>
                <c:pt idx="32">
                  <c:v>59.963999999999999</c:v>
                </c:pt>
                <c:pt idx="33">
                  <c:v>59.963999999999999</c:v>
                </c:pt>
                <c:pt idx="34">
                  <c:v>59.963999999999999</c:v>
                </c:pt>
                <c:pt idx="35">
                  <c:v>59.963999999999999</c:v>
                </c:pt>
                <c:pt idx="36">
                  <c:v>59.963999999999999</c:v>
                </c:pt>
                <c:pt idx="37">
                  <c:v>59.963999999999999</c:v>
                </c:pt>
                <c:pt idx="38">
                  <c:v>59.963999999999999</c:v>
                </c:pt>
                <c:pt idx="39">
                  <c:v>59.963999999999999</c:v>
                </c:pt>
                <c:pt idx="40">
                  <c:v>59.963999999999999</c:v>
                </c:pt>
                <c:pt idx="41">
                  <c:v>59.963999999999999</c:v>
                </c:pt>
                <c:pt idx="42">
                  <c:v>59.963999999999999</c:v>
                </c:pt>
                <c:pt idx="43">
                  <c:v>59.963999999999999</c:v>
                </c:pt>
                <c:pt idx="44">
                  <c:v>59.963999999999999</c:v>
                </c:pt>
                <c:pt idx="45">
                  <c:v>59.963999999999999</c:v>
                </c:pt>
                <c:pt idx="46">
                  <c:v>59.963999999999999</c:v>
                </c:pt>
                <c:pt idx="47">
                  <c:v>59.963999999999999</c:v>
                </c:pt>
                <c:pt idx="48">
                  <c:v>59.963999999999999</c:v>
                </c:pt>
                <c:pt idx="49">
                  <c:v>59.963999999999999</c:v>
                </c:pt>
                <c:pt idx="50">
                  <c:v>59.963999999999999</c:v>
                </c:pt>
                <c:pt idx="51">
                  <c:v>59.963999999999999</c:v>
                </c:pt>
                <c:pt idx="52">
                  <c:v>59.963999999999999</c:v>
                </c:pt>
                <c:pt idx="53">
                  <c:v>59.963999999999999</c:v>
                </c:pt>
                <c:pt idx="54">
                  <c:v>59.963999999999999</c:v>
                </c:pt>
                <c:pt idx="55">
                  <c:v>59.963999999999999</c:v>
                </c:pt>
                <c:pt idx="56">
                  <c:v>59.963999999999999</c:v>
                </c:pt>
                <c:pt idx="57">
                  <c:v>59.963999999999999</c:v>
                </c:pt>
                <c:pt idx="58">
                  <c:v>59.963999999999999</c:v>
                </c:pt>
                <c:pt idx="59">
                  <c:v>59.963999999999999</c:v>
                </c:pt>
                <c:pt idx="60">
                  <c:v>59.963999999999999</c:v>
                </c:pt>
                <c:pt idx="61">
                  <c:v>59.963999999999999</c:v>
                </c:pt>
                <c:pt idx="62">
                  <c:v>59.963999999999999</c:v>
                </c:pt>
                <c:pt idx="63">
                  <c:v>59.963999999999999</c:v>
                </c:pt>
                <c:pt idx="64">
                  <c:v>59.963999999999999</c:v>
                </c:pt>
                <c:pt idx="65">
                  <c:v>59.963999999999999</c:v>
                </c:pt>
                <c:pt idx="66">
                  <c:v>59.963999999999999</c:v>
                </c:pt>
                <c:pt idx="67">
                  <c:v>59.963999999999999</c:v>
                </c:pt>
                <c:pt idx="68">
                  <c:v>59.963999999999999</c:v>
                </c:pt>
                <c:pt idx="69">
                  <c:v>59.963999999999999</c:v>
                </c:pt>
                <c:pt idx="70">
                  <c:v>59.963999999999999</c:v>
                </c:pt>
                <c:pt idx="71">
                  <c:v>59.963999999999999</c:v>
                </c:pt>
                <c:pt idx="72">
                  <c:v>59.963999999999999</c:v>
                </c:pt>
                <c:pt idx="73">
                  <c:v>59.963999999999999</c:v>
                </c:pt>
                <c:pt idx="74">
                  <c:v>59.963999999999999</c:v>
                </c:pt>
                <c:pt idx="75">
                  <c:v>59.963999999999999</c:v>
                </c:pt>
                <c:pt idx="76">
                  <c:v>59.963999999999999</c:v>
                </c:pt>
                <c:pt idx="77">
                  <c:v>59.963999999999999</c:v>
                </c:pt>
                <c:pt idx="78">
                  <c:v>59.963999999999999</c:v>
                </c:pt>
                <c:pt idx="79">
                  <c:v>59.963999999999999</c:v>
                </c:pt>
                <c:pt idx="80">
                  <c:v>59.963999999999999</c:v>
                </c:pt>
                <c:pt idx="81">
                  <c:v>59.963999999999999</c:v>
                </c:pt>
                <c:pt idx="82">
                  <c:v>59.963999999999999</c:v>
                </c:pt>
                <c:pt idx="83">
                  <c:v>59.963999999999999</c:v>
                </c:pt>
                <c:pt idx="84">
                  <c:v>59.963999999999999</c:v>
                </c:pt>
                <c:pt idx="85">
                  <c:v>59.963999999999999</c:v>
                </c:pt>
                <c:pt idx="86">
                  <c:v>59.963999999999999</c:v>
                </c:pt>
                <c:pt idx="87">
                  <c:v>59.963999999999999</c:v>
                </c:pt>
                <c:pt idx="88">
                  <c:v>59.963999999999999</c:v>
                </c:pt>
                <c:pt idx="89">
                  <c:v>59.963999999999999</c:v>
                </c:pt>
                <c:pt idx="90">
                  <c:v>59.963999999999999</c:v>
                </c:pt>
                <c:pt idx="91">
                  <c:v>59.963999999999999</c:v>
                </c:pt>
                <c:pt idx="92">
                  <c:v>59.963999999999999</c:v>
                </c:pt>
                <c:pt idx="93">
                  <c:v>59.963999999999999</c:v>
                </c:pt>
                <c:pt idx="94">
                  <c:v>59.963999999999999</c:v>
                </c:pt>
                <c:pt idx="95">
                  <c:v>59.963999999999999</c:v>
                </c:pt>
                <c:pt idx="96">
                  <c:v>59.963999999999999</c:v>
                </c:pt>
                <c:pt idx="97">
                  <c:v>59.963999999999999</c:v>
                </c:pt>
                <c:pt idx="98">
                  <c:v>59.963999999999999</c:v>
                </c:pt>
                <c:pt idx="99">
                  <c:v>59.963999999999999</c:v>
                </c:pt>
                <c:pt idx="100">
                  <c:v>59.963999999999999</c:v>
                </c:pt>
                <c:pt idx="101">
                  <c:v>59.963999999999999</c:v>
                </c:pt>
                <c:pt idx="102">
                  <c:v>59.963999999999999</c:v>
                </c:pt>
                <c:pt idx="103">
                  <c:v>59.963999999999999</c:v>
                </c:pt>
                <c:pt idx="104">
                  <c:v>59.963999999999999</c:v>
                </c:pt>
                <c:pt idx="105">
                  <c:v>59.963999999999999</c:v>
                </c:pt>
                <c:pt idx="106">
                  <c:v>59.963999999999999</c:v>
                </c:pt>
                <c:pt idx="107">
                  <c:v>59.963999999999999</c:v>
                </c:pt>
                <c:pt idx="108">
                  <c:v>59.963999999999999</c:v>
                </c:pt>
                <c:pt idx="109">
                  <c:v>59.963999999999999</c:v>
                </c:pt>
                <c:pt idx="110">
                  <c:v>59.963999999999999</c:v>
                </c:pt>
                <c:pt idx="111">
                  <c:v>59.963999999999999</c:v>
                </c:pt>
                <c:pt idx="112">
                  <c:v>59.963999999999999</c:v>
                </c:pt>
                <c:pt idx="113">
                  <c:v>59.963999999999999</c:v>
                </c:pt>
                <c:pt idx="114">
                  <c:v>59.963999999999999</c:v>
                </c:pt>
                <c:pt idx="115">
                  <c:v>59.963999999999999</c:v>
                </c:pt>
                <c:pt idx="116">
                  <c:v>59.963999999999999</c:v>
                </c:pt>
                <c:pt idx="117">
                  <c:v>59.963999999999999</c:v>
                </c:pt>
                <c:pt idx="118">
                  <c:v>59.963999999999999</c:v>
                </c:pt>
                <c:pt idx="119">
                  <c:v>59.963999999999999</c:v>
                </c:pt>
                <c:pt idx="120">
                  <c:v>59.963999999999999</c:v>
                </c:pt>
                <c:pt idx="121">
                  <c:v>59.963999999999999</c:v>
                </c:pt>
                <c:pt idx="122">
                  <c:v>59.963999999999999</c:v>
                </c:pt>
                <c:pt idx="123">
                  <c:v>59.963999999999999</c:v>
                </c:pt>
                <c:pt idx="124">
                  <c:v>59.963999999999999</c:v>
                </c:pt>
                <c:pt idx="125">
                  <c:v>59.963999999999999</c:v>
                </c:pt>
                <c:pt idx="126">
                  <c:v>59.963999999999999</c:v>
                </c:pt>
                <c:pt idx="127">
                  <c:v>59.963999999999999</c:v>
                </c:pt>
                <c:pt idx="128">
                  <c:v>59.963999999999999</c:v>
                </c:pt>
                <c:pt idx="129">
                  <c:v>59.963999999999999</c:v>
                </c:pt>
                <c:pt idx="130">
                  <c:v>59.963999999999999</c:v>
                </c:pt>
                <c:pt idx="131">
                  <c:v>59.963999999999999</c:v>
                </c:pt>
                <c:pt idx="132">
                  <c:v>59.963999999999999</c:v>
                </c:pt>
                <c:pt idx="133">
                  <c:v>59.963999999999999</c:v>
                </c:pt>
                <c:pt idx="134">
                  <c:v>59.963999999999999</c:v>
                </c:pt>
                <c:pt idx="135">
                  <c:v>59.963999999999999</c:v>
                </c:pt>
                <c:pt idx="136">
                  <c:v>59.963999999999999</c:v>
                </c:pt>
                <c:pt idx="137">
                  <c:v>59.963999999999999</c:v>
                </c:pt>
                <c:pt idx="138">
                  <c:v>59.963999999999999</c:v>
                </c:pt>
                <c:pt idx="139">
                  <c:v>59.963999999999999</c:v>
                </c:pt>
                <c:pt idx="140">
                  <c:v>59.963999999999999</c:v>
                </c:pt>
                <c:pt idx="141">
                  <c:v>59.963999999999999</c:v>
                </c:pt>
                <c:pt idx="142">
                  <c:v>59.963999999999999</c:v>
                </c:pt>
                <c:pt idx="143">
                  <c:v>59.963999999999999</c:v>
                </c:pt>
                <c:pt idx="144">
                  <c:v>59.963999999999999</c:v>
                </c:pt>
                <c:pt idx="145">
                  <c:v>59.963999999999999</c:v>
                </c:pt>
                <c:pt idx="146">
                  <c:v>59.963999999999999</c:v>
                </c:pt>
                <c:pt idx="147">
                  <c:v>59.963999999999999</c:v>
                </c:pt>
                <c:pt idx="148">
                  <c:v>59.963999999999999</c:v>
                </c:pt>
                <c:pt idx="149">
                  <c:v>59.963999999999999</c:v>
                </c:pt>
                <c:pt idx="150">
                  <c:v>59.963999999999999</c:v>
                </c:pt>
                <c:pt idx="151">
                  <c:v>59.963999999999999</c:v>
                </c:pt>
                <c:pt idx="152">
                  <c:v>59.963999999999999</c:v>
                </c:pt>
                <c:pt idx="153">
                  <c:v>59.963999999999999</c:v>
                </c:pt>
                <c:pt idx="154">
                  <c:v>59.963999999999999</c:v>
                </c:pt>
                <c:pt idx="155">
                  <c:v>59.963999999999999</c:v>
                </c:pt>
                <c:pt idx="156">
                  <c:v>59.963999999999999</c:v>
                </c:pt>
                <c:pt idx="157">
                  <c:v>59.963999999999999</c:v>
                </c:pt>
                <c:pt idx="158">
                  <c:v>59.963999999999999</c:v>
                </c:pt>
                <c:pt idx="159">
                  <c:v>59.963999999999999</c:v>
                </c:pt>
                <c:pt idx="160">
                  <c:v>59.963999999999999</c:v>
                </c:pt>
                <c:pt idx="161">
                  <c:v>59.963999999999999</c:v>
                </c:pt>
                <c:pt idx="162">
                  <c:v>59.963999999999999</c:v>
                </c:pt>
                <c:pt idx="163">
                  <c:v>59.963999999999999</c:v>
                </c:pt>
                <c:pt idx="164">
                  <c:v>59.963999999999999</c:v>
                </c:pt>
                <c:pt idx="165">
                  <c:v>59.963999999999999</c:v>
                </c:pt>
                <c:pt idx="166">
                  <c:v>59.963999999999999</c:v>
                </c:pt>
                <c:pt idx="167">
                  <c:v>59.963999999999999</c:v>
                </c:pt>
                <c:pt idx="168">
                  <c:v>59.963999999999999</c:v>
                </c:pt>
                <c:pt idx="169">
                  <c:v>59.963999999999999</c:v>
                </c:pt>
                <c:pt idx="170">
                  <c:v>59.963999999999999</c:v>
                </c:pt>
                <c:pt idx="171">
                  <c:v>59.963999999999999</c:v>
                </c:pt>
                <c:pt idx="172">
                  <c:v>59.963999999999999</c:v>
                </c:pt>
                <c:pt idx="173">
                  <c:v>59.963999999999999</c:v>
                </c:pt>
                <c:pt idx="174">
                  <c:v>59.963999999999999</c:v>
                </c:pt>
                <c:pt idx="175">
                  <c:v>59.963999999999999</c:v>
                </c:pt>
                <c:pt idx="176">
                  <c:v>59.963999999999999</c:v>
                </c:pt>
                <c:pt idx="177">
                  <c:v>59.963999999999999</c:v>
                </c:pt>
                <c:pt idx="178">
                  <c:v>59.963999999999999</c:v>
                </c:pt>
                <c:pt idx="179">
                  <c:v>59.963999999999999</c:v>
                </c:pt>
                <c:pt idx="180">
                  <c:v>59.963999999999999</c:v>
                </c:pt>
                <c:pt idx="181">
                  <c:v>59.963999999999999</c:v>
                </c:pt>
                <c:pt idx="182">
                  <c:v>59.963999999999999</c:v>
                </c:pt>
                <c:pt idx="183">
                  <c:v>59.963999999999999</c:v>
                </c:pt>
                <c:pt idx="184">
                  <c:v>59.963999999999999</c:v>
                </c:pt>
                <c:pt idx="185">
                  <c:v>59.963999999999999</c:v>
                </c:pt>
                <c:pt idx="186">
                  <c:v>59.963999999999999</c:v>
                </c:pt>
                <c:pt idx="187">
                  <c:v>59.963999999999999</c:v>
                </c:pt>
                <c:pt idx="188">
                  <c:v>59.963999999999999</c:v>
                </c:pt>
                <c:pt idx="189">
                  <c:v>59.963999999999999</c:v>
                </c:pt>
                <c:pt idx="190">
                  <c:v>59.963999999999999</c:v>
                </c:pt>
                <c:pt idx="191">
                  <c:v>59.963999999999999</c:v>
                </c:pt>
                <c:pt idx="192">
                  <c:v>59.963999999999999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A-4799-8AB9-FCF56FCB1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071432"/>
        <c:axId val="574071824"/>
      </c:lineChart>
      <c:lineChart>
        <c:grouping val="standard"/>
        <c:varyColors val="0"/>
        <c:ser>
          <c:idx val="6"/>
          <c:order val="2"/>
          <c:tx>
            <c:strRef>
              <c:f>Calculations!$AF$6</c:f>
              <c:strCache>
                <c:ptCount val="1"/>
                <c:pt idx="0">
                  <c:v>Raw Generator Output (MW)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Calculations!$AF$61:$AF$241</c:f>
              <c:numCache>
                <c:formatCode>0.000</c:formatCode>
                <c:ptCount val="181"/>
                <c:pt idx="0">
                  <c:v>448.68463134765625</c:v>
                </c:pt>
                <c:pt idx="1">
                  <c:v>448.68670654296875</c:v>
                </c:pt>
                <c:pt idx="2">
                  <c:v>448.68670654296875</c:v>
                </c:pt>
                <c:pt idx="3">
                  <c:v>448.68670654296875</c:v>
                </c:pt>
                <c:pt idx="4">
                  <c:v>448.68670654296875</c:v>
                </c:pt>
                <c:pt idx="5">
                  <c:v>448.368896484375</c:v>
                </c:pt>
                <c:pt idx="6">
                  <c:v>448.368896484375</c:v>
                </c:pt>
                <c:pt idx="7">
                  <c:v>448.55780029296875</c:v>
                </c:pt>
                <c:pt idx="8">
                  <c:v>448.55780029296875</c:v>
                </c:pt>
                <c:pt idx="9">
                  <c:v>448.55780029296875</c:v>
                </c:pt>
                <c:pt idx="10">
                  <c:v>448.55780029296875</c:v>
                </c:pt>
                <c:pt idx="11">
                  <c:v>448.55780029296875</c:v>
                </c:pt>
                <c:pt idx="12">
                  <c:v>448.55780029296875</c:v>
                </c:pt>
                <c:pt idx="13">
                  <c:v>448.55780029296875</c:v>
                </c:pt>
                <c:pt idx="14">
                  <c:v>448.55780029296875</c:v>
                </c:pt>
                <c:pt idx="15">
                  <c:v>448.28182983398438</c:v>
                </c:pt>
                <c:pt idx="16">
                  <c:v>448.28182983398438</c:v>
                </c:pt>
                <c:pt idx="17">
                  <c:v>448.52008056640625</c:v>
                </c:pt>
                <c:pt idx="18">
                  <c:v>448.52008056640625</c:v>
                </c:pt>
                <c:pt idx="19">
                  <c:v>448.13424682617188</c:v>
                </c:pt>
                <c:pt idx="20">
                  <c:v>448.13424682617188</c:v>
                </c:pt>
                <c:pt idx="21">
                  <c:v>448.13406372070313</c:v>
                </c:pt>
                <c:pt idx="22">
                  <c:v>448.13406372070313</c:v>
                </c:pt>
                <c:pt idx="23">
                  <c:v>448.13406372070313</c:v>
                </c:pt>
                <c:pt idx="24">
                  <c:v>448.13406372070313</c:v>
                </c:pt>
                <c:pt idx="25">
                  <c:v>448.13406372070313</c:v>
                </c:pt>
                <c:pt idx="26">
                  <c:v>448.13406372070313</c:v>
                </c:pt>
                <c:pt idx="27">
                  <c:v>448.32681274414063</c:v>
                </c:pt>
                <c:pt idx="28">
                  <c:v>448.32681274414063</c:v>
                </c:pt>
                <c:pt idx="29">
                  <c:v>448.32681274414063</c:v>
                </c:pt>
                <c:pt idx="30">
                  <c:v>448.32681274414063</c:v>
                </c:pt>
                <c:pt idx="31">
                  <c:v>448.32681274414063</c:v>
                </c:pt>
                <c:pt idx="32">
                  <c:v>448.32681274414063</c:v>
                </c:pt>
                <c:pt idx="33">
                  <c:v>448.32681274414063</c:v>
                </c:pt>
                <c:pt idx="34">
                  <c:v>448.32681274414063</c:v>
                </c:pt>
                <c:pt idx="35">
                  <c:v>447.93630981445313</c:v>
                </c:pt>
                <c:pt idx="36">
                  <c:v>447.93630981445313</c:v>
                </c:pt>
                <c:pt idx="37">
                  <c:v>447.89569091796875</c:v>
                </c:pt>
                <c:pt idx="38">
                  <c:v>447.89569091796875</c:v>
                </c:pt>
                <c:pt idx="39">
                  <c:v>447.85650634765625</c:v>
                </c:pt>
                <c:pt idx="40">
                  <c:v>447.85650634765625</c:v>
                </c:pt>
                <c:pt idx="41">
                  <c:v>447.81729125976563</c:v>
                </c:pt>
                <c:pt idx="42">
                  <c:v>447.81729125976563</c:v>
                </c:pt>
                <c:pt idx="43">
                  <c:v>447.778076171875</c:v>
                </c:pt>
                <c:pt idx="44">
                  <c:v>447.778076171875</c:v>
                </c:pt>
                <c:pt idx="45">
                  <c:v>447.99041748046875</c:v>
                </c:pt>
                <c:pt idx="46">
                  <c:v>447.99041748046875</c:v>
                </c:pt>
                <c:pt idx="47">
                  <c:v>448.203369140625</c:v>
                </c:pt>
                <c:pt idx="48">
                  <c:v>448.203369140625</c:v>
                </c:pt>
                <c:pt idx="49">
                  <c:v>448.23028564453125</c:v>
                </c:pt>
                <c:pt idx="50">
                  <c:v>448.23028564453125</c:v>
                </c:pt>
                <c:pt idx="51">
                  <c:v>448.2564697265625</c:v>
                </c:pt>
                <c:pt idx="52">
                  <c:v>448.2564697265625</c:v>
                </c:pt>
                <c:pt idx="53">
                  <c:v>448.28265380859375</c:v>
                </c:pt>
                <c:pt idx="54">
                  <c:v>448.28265380859375</c:v>
                </c:pt>
                <c:pt idx="55">
                  <c:v>448.308837890625</c:v>
                </c:pt>
                <c:pt idx="56">
                  <c:v>448.308837890625</c:v>
                </c:pt>
                <c:pt idx="57">
                  <c:v>448.33499145507813</c:v>
                </c:pt>
                <c:pt idx="58">
                  <c:v>448.33499145507813</c:v>
                </c:pt>
                <c:pt idx="59">
                  <c:v>448.36117553710938</c:v>
                </c:pt>
                <c:pt idx="60">
                  <c:v>448.36117553710938</c:v>
                </c:pt>
                <c:pt idx="61">
                  <c:v>448.38735961914063</c:v>
                </c:pt>
                <c:pt idx="62">
                  <c:v>448.38735961914063</c:v>
                </c:pt>
                <c:pt idx="63">
                  <c:v>448.41354370117188</c:v>
                </c:pt>
                <c:pt idx="64">
                  <c:v>448.41354370117188</c:v>
                </c:pt>
                <c:pt idx="65">
                  <c:v>448.439697265625</c:v>
                </c:pt>
                <c:pt idx="66">
                  <c:v>448.439697265625</c:v>
                </c:pt>
                <c:pt idx="67">
                  <c:v>448.26205444335938</c:v>
                </c:pt>
                <c:pt idx="68">
                  <c:v>448.26205444335938</c:v>
                </c:pt>
                <c:pt idx="69">
                  <c:v>448.26187133789063</c:v>
                </c:pt>
                <c:pt idx="70">
                  <c:v>448.26187133789063</c:v>
                </c:pt>
                <c:pt idx="71">
                  <c:v>448.26187133789063</c:v>
                </c:pt>
                <c:pt idx="72">
                  <c:v>448.26187133789063</c:v>
                </c:pt>
                <c:pt idx="73">
                  <c:v>448.26187133789063</c:v>
                </c:pt>
                <c:pt idx="74">
                  <c:v>448.26187133789063</c:v>
                </c:pt>
                <c:pt idx="75">
                  <c:v>448.77642822265625</c:v>
                </c:pt>
                <c:pt idx="76">
                  <c:v>448.77642822265625</c:v>
                </c:pt>
                <c:pt idx="77">
                  <c:v>450.3499755859375</c:v>
                </c:pt>
                <c:pt idx="78">
                  <c:v>450.3499755859375</c:v>
                </c:pt>
                <c:pt idx="79">
                  <c:v>453.3482666015625</c:v>
                </c:pt>
                <c:pt idx="80">
                  <c:v>453.3482666015625</c:v>
                </c:pt>
                <c:pt idx="81">
                  <c:v>453.3482666015625</c:v>
                </c:pt>
                <c:pt idx="82">
                  <c:v>453.3482666015625</c:v>
                </c:pt>
                <c:pt idx="83">
                  <c:v>453.3482666015625</c:v>
                </c:pt>
                <c:pt idx="84">
                  <c:v>453.3482666015625</c:v>
                </c:pt>
                <c:pt idx="85">
                  <c:v>454.10043334960938</c:v>
                </c:pt>
                <c:pt idx="86">
                  <c:v>454.10043334960938</c:v>
                </c:pt>
                <c:pt idx="87">
                  <c:v>454.85299682617188</c:v>
                </c:pt>
                <c:pt idx="88">
                  <c:v>454.85299682617188</c:v>
                </c:pt>
                <c:pt idx="89">
                  <c:v>454.85299682617188</c:v>
                </c:pt>
                <c:pt idx="90">
                  <c:v>454.85299682617188</c:v>
                </c:pt>
                <c:pt idx="91">
                  <c:v>455.18133544921875</c:v>
                </c:pt>
                <c:pt idx="92">
                  <c:v>455.18133544921875</c:v>
                </c:pt>
                <c:pt idx="93">
                  <c:v>455.1824951171875</c:v>
                </c:pt>
                <c:pt idx="94">
                  <c:v>455.1824951171875</c:v>
                </c:pt>
                <c:pt idx="95">
                  <c:v>455.1824951171875</c:v>
                </c:pt>
                <c:pt idx="96">
                  <c:v>455.1824951171875</c:v>
                </c:pt>
                <c:pt idx="97">
                  <c:v>454.8201904296875</c:v>
                </c:pt>
                <c:pt idx="98">
                  <c:v>454.8201904296875</c:v>
                </c:pt>
                <c:pt idx="99">
                  <c:v>454.8626708984375</c:v>
                </c:pt>
                <c:pt idx="100">
                  <c:v>454.8626708984375</c:v>
                </c:pt>
                <c:pt idx="101">
                  <c:v>454.90658569335938</c:v>
                </c:pt>
                <c:pt idx="102">
                  <c:v>454.90658569335938</c:v>
                </c:pt>
                <c:pt idx="103">
                  <c:v>454.95046997070313</c:v>
                </c:pt>
                <c:pt idx="104">
                  <c:v>454.95046997070313</c:v>
                </c:pt>
                <c:pt idx="105">
                  <c:v>454.02902221679688</c:v>
                </c:pt>
                <c:pt idx="106">
                  <c:v>454.02902221679688</c:v>
                </c:pt>
                <c:pt idx="107">
                  <c:v>453.10708618164063</c:v>
                </c:pt>
                <c:pt idx="108">
                  <c:v>453.10708618164063</c:v>
                </c:pt>
                <c:pt idx="109">
                  <c:v>453.10430908203125</c:v>
                </c:pt>
                <c:pt idx="110">
                  <c:v>453.10430908203125</c:v>
                </c:pt>
                <c:pt idx="111">
                  <c:v>453.43728637695313</c:v>
                </c:pt>
                <c:pt idx="112">
                  <c:v>453.43728637695313</c:v>
                </c:pt>
                <c:pt idx="113">
                  <c:v>453.41629028320313</c:v>
                </c:pt>
                <c:pt idx="114">
                  <c:v>453.41629028320313</c:v>
                </c:pt>
                <c:pt idx="115">
                  <c:v>453.39419555664063</c:v>
                </c:pt>
                <c:pt idx="116">
                  <c:v>453.39419555664063</c:v>
                </c:pt>
                <c:pt idx="117">
                  <c:v>453.37210083007813</c:v>
                </c:pt>
                <c:pt idx="118">
                  <c:v>453.37210083007813</c:v>
                </c:pt>
                <c:pt idx="119">
                  <c:v>453.35003662109375</c:v>
                </c:pt>
                <c:pt idx="120">
                  <c:v>453.35003662109375</c:v>
                </c:pt>
                <c:pt idx="121">
                  <c:v>453.32675170898438</c:v>
                </c:pt>
                <c:pt idx="122">
                  <c:v>453.32675170898438</c:v>
                </c:pt>
                <c:pt idx="123">
                  <c:v>452.82525634765625</c:v>
                </c:pt>
                <c:pt idx="124">
                  <c:v>452.82525634765625</c:v>
                </c:pt>
                <c:pt idx="125">
                  <c:v>452.82376098632813</c:v>
                </c:pt>
                <c:pt idx="126">
                  <c:v>452.82376098632813</c:v>
                </c:pt>
                <c:pt idx="127">
                  <c:v>453.44039916992188</c:v>
                </c:pt>
                <c:pt idx="128">
                  <c:v>453.44039916992188</c:v>
                </c:pt>
                <c:pt idx="129">
                  <c:v>453.4422607421875</c:v>
                </c:pt>
                <c:pt idx="130">
                  <c:v>453.4422607421875</c:v>
                </c:pt>
                <c:pt idx="131">
                  <c:v>453.03939819335938</c:v>
                </c:pt>
                <c:pt idx="132">
                  <c:v>453.03939819335938</c:v>
                </c:pt>
                <c:pt idx="133">
                  <c:v>453.03900146484375</c:v>
                </c:pt>
                <c:pt idx="134">
                  <c:v>453.03900146484375</c:v>
                </c:pt>
                <c:pt idx="135">
                  <c:v>453.71475219726563</c:v>
                </c:pt>
                <c:pt idx="136">
                  <c:v>453.71475219726563</c:v>
                </c:pt>
                <c:pt idx="137">
                  <c:v>453.71847534179688</c:v>
                </c:pt>
                <c:pt idx="138">
                  <c:v>453.71847534179688</c:v>
                </c:pt>
                <c:pt idx="139">
                  <c:v>453.15896606445313</c:v>
                </c:pt>
                <c:pt idx="140">
                  <c:v>453.15896606445313</c:v>
                </c:pt>
                <c:pt idx="141">
                  <c:v>453.15838623046875</c:v>
                </c:pt>
                <c:pt idx="142">
                  <c:v>453.15838623046875</c:v>
                </c:pt>
                <c:pt idx="143">
                  <c:v>453.15838623046875</c:v>
                </c:pt>
                <c:pt idx="144">
                  <c:v>453.15838623046875</c:v>
                </c:pt>
                <c:pt idx="145">
                  <c:v>452.43319702148438</c:v>
                </c:pt>
                <c:pt idx="146">
                  <c:v>452.43319702148438</c:v>
                </c:pt>
                <c:pt idx="147">
                  <c:v>452.6827392578125</c:v>
                </c:pt>
                <c:pt idx="148">
                  <c:v>452.6827392578125</c:v>
                </c:pt>
                <c:pt idx="149">
                  <c:v>452.6827392578125</c:v>
                </c:pt>
                <c:pt idx="150">
                  <c:v>452.6827392578125</c:v>
                </c:pt>
                <c:pt idx="151">
                  <c:v>452.97824096679688</c:v>
                </c:pt>
                <c:pt idx="152">
                  <c:v>452.97824096679688</c:v>
                </c:pt>
                <c:pt idx="153">
                  <c:v>452.97885131835938</c:v>
                </c:pt>
                <c:pt idx="154">
                  <c:v>452.97885131835938</c:v>
                </c:pt>
                <c:pt idx="155">
                  <c:v>452.97885131835938</c:v>
                </c:pt>
                <c:pt idx="156">
                  <c:v>452.97885131835938</c:v>
                </c:pt>
                <c:pt idx="157">
                  <c:v>452.75128173828125</c:v>
                </c:pt>
                <c:pt idx="158">
                  <c:v>452.75128173828125</c:v>
                </c:pt>
                <c:pt idx="159">
                  <c:v>452.952880859375</c:v>
                </c:pt>
                <c:pt idx="160">
                  <c:v>452.952880859375</c:v>
                </c:pt>
                <c:pt idx="161">
                  <c:v>452.95388793945313</c:v>
                </c:pt>
                <c:pt idx="162">
                  <c:v>452.95388793945313</c:v>
                </c:pt>
                <c:pt idx="163">
                  <c:v>452.95504760742188</c:v>
                </c:pt>
                <c:pt idx="164">
                  <c:v>452.95504760742188</c:v>
                </c:pt>
                <c:pt idx="165">
                  <c:v>453.72665405273438</c:v>
                </c:pt>
                <c:pt idx="166">
                  <c:v>453.72665405273438</c:v>
                </c:pt>
                <c:pt idx="167">
                  <c:v>454.01141357421875</c:v>
                </c:pt>
                <c:pt idx="168">
                  <c:v>454.01141357421875</c:v>
                </c:pt>
                <c:pt idx="169">
                  <c:v>454.05169677734375</c:v>
                </c:pt>
                <c:pt idx="170">
                  <c:v>454.05169677734375</c:v>
                </c:pt>
                <c:pt idx="171">
                  <c:v>454.09124755859375</c:v>
                </c:pt>
                <c:pt idx="172">
                  <c:v>454.09124755859375</c:v>
                </c:pt>
                <c:pt idx="173">
                  <c:v>454.13079833984375</c:v>
                </c:pt>
                <c:pt idx="174">
                  <c:v>454.13079833984375</c:v>
                </c:pt>
                <c:pt idx="175">
                  <c:v>454.74432373046875</c:v>
                </c:pt>
                <c:pt idx="176">
                  <c:v>454.74432373046875</c:v>
                </c:pt>
                <c:pt idx="177">
                  <c:v>454.75567626953125</c:v>
                </c:pt>
                <c:pt idx="178">
                  <c:v>454.75567626953125</c:v>
                </c:pt>
                <c:pt idx="179">
                  <c:v>454.76522827148438</c:v>
                </c:pt>
                <c:pt idx="180">
                  <c:v>454.76522827148438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88-4EBE-B938-15C00C824B8C}"/>
            </c:ext>
          </c:extLst>
        </c:ser>
        <c:ser>
          <c:idx val="1"/>
          <c:order val="3"/>
          <c:tx>
            <c:strRef>
              <c:f>Calculations!$D$44</c:f>
              <c:strCache>
                <c:ptCount val="1"/>
                <c:pt idx="0">
                  <c:v>Offset Generator Output (MW)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Calculations!$A$49:$A$241</c:f>
              <c:strCache>
                <c:ptCount val="193"/>
                <c:pt idx="0">
                  <c:v>T-72s</c:v>
                </c:pt>
                <c:pt idx="1">
                  <c:v>T-71s</c:v>
                </c:pt>
                <c:pt idx="2">
                  <c:v>T-70s</c:v>
                </c:pt>
                <c:pt idx="3">
                  <c:v>T-69s</c:v>
                </c:pt>
                <c:pt idx="4">
                  <c:v>T-68s</c:v>
                </c:pt>
                <c:pt idx="5">
                  <c:v>T-67s</c:v>
                </c:pt>
                <c:pt idx="6">
                  <c:v>T-66s</c:v>
                </c:pt>
                <c:pt idx="7">
                  <c:v>T-65s</c:v>
                </c:pt>
                <c:pt idx="8">
                  <c:v>T-64s</c:v>
                </c:pt>
                <c:pt idx="9">
                  <c:v>T-63s</c:v>
                </c:pt>
                <c:pt idx="10">
                  <c:v>T-62s</c:v>
                </c:pt>
                <c:pt idx="11">
                  <c:v>T-61s</c:v>
                </c:pt>
                <c:pt idx="12">
                  <c:v>T-60s</c:v>
                </c:pt>
                <c:pt idx="13">
                  <c:v>T-59s</c:v>
                </c:pt>
                <c:pt idx="14">
                  <c:v>T-58s</c:v>
                </c:pt>
                <c:pt idx="15">
                  <c:v>T-57s</c:v>
                </c:pt>
                <c:pt idx="16">
                  <c:v>T-56s</c:v>
                </c:pt>
                <c:pt idx="17">
                  <c:v>T-55s</c:v>
                </c:pt>
                <c:pt idx="18">
                  <c:v>T-54s</c:v>
                </c:pt>
                <c:pt idx="19">
                  <c:v>T-53s</c:v>
                </c:pt>
                <c:pt idx="20">
                  <c:v>T-52s</c:v>
                </c:pt>
                <c:pt idx="21">
                  <c:v>T-51s</c:v>
                </c:pt>
                <c:pt idx="22">
                  <c:v>T-50s</c:v>
                </c:pt>
                <c:pt idx="23">
                  <c:v>T-49s</c:v>
                </c:pt>
                <c:pt idx="24">
                  <c:v>T-48s</c:v>
                </c:pt>
                <c:pt idx="25">
                  <c:v>T-47s</c:v>
                </c:pt>
                <c:pt idx="26">
                  <c:v>T-46s</c:v>
                </c:pt>
                <c:pt idx="27">
                  <c:v>T-45s</c:v>
                </c:pt>
                <c:pt idx="28">
                  <c:v>T-44s</c:v>
                </c:pt>
                <c:pt idx="29">
                  <c:v>T-43s</c:v>
                </c:pt>
                <c:pt idx="30">
                  <c:v>T-42s</c:v>
                </c:pt>
                <c:pt idx="31">
                  <c:v>T-41s</c:v>
                </c:pt>
                <c:pt idx="32">
                  <c:v>T-40s</c:v>
                </c:pt>
                <c:pt idx="33">
                  <c:v>T-39s</c:v>
                </c:pt>
                <c:pt idx="34">
                  <c:v>T-38s</c:v>
                </c:pt>
                <c:pt idx="35">
                  <c:v>T-37s</c:v>
                </c:pt>
                <c:pt idx="36">
                  <c:v>T-36s</c:v>
                </c:pt>
                <c:pt idx="37">
                  <c:v>T-35s</c:v>
                </c:pt>
                <c:pt idx="38">
                  <c:v>T-34s</c:v>
                </c:pt>
                <c:pt idx="39">
                  <c:v>T-33s</c:v>
                </c:pt>
                <c:pt idx="40">
                  <c:v>T-32s</c:v>
                </c:pt>
                <c:pt idx="41">
                  <c:v>T-31s</c:v>
                </c:pt>
                <c:pt idx="42">
                  <c:v>T-30s</c:v>
                </c:pt>
                <c:pt idx="43">
                  <c:v>T-29s</c:v>
                </c:pt>
                <c:pt idx="44">
                  <c:v>T-28s</c:v>
                </c:pt>
                <c:pt idx="45">
                  <c:v>T-27s</c:v>
                </c:pt>
                <c:pt idx="46">
                  <c:v>T-26s</c:v>
                </c:pt>
                <c:pt idx="47">
                  <c:v>T-25s</c:v>
                </c:pt>
                <c:pt idx="48">
                  <c:v>T-24s</c:v>
                </c:pt>
                <c:pt idx="49">
                  <c:v>T-23s</c:v>
                </c:pt>
                <c:pt idx="50">
                  <c:v>T-22s</c:v>
                </c:pt>
                <c:pt idx="51">
                  <c:v>T-21s</c:v>
                </c:pt>
                <c:pt idx="52">
                  <c:v>T-20s</c:v>
                </c:pt>
                <c:pt idx="53">
                  <c:v>T-19s</c:v>
                </c:pt>
                <c:pt idx="54">
                  <c:v>T-18s</c:v>
                </c:pt>
                <c:pt idx="55">
                  <c:v>T-17s</c:v>
                </c:pt>
                <c:pt idx="56">
                  <c:v>T-16s</c:v>
                </c:pt>
                <c:pt idx="57">
                  <c:v>T-15s</c:v>
                </c:pt>
                <c:pt idx="58">
                  <c:v>T-14s</c:v>
                </c:pt>
                <c:pt idx="59">
                  <c:v>T-13s</c:v>
                </c:pt>
                <c:pt idx="60">
                  <c:v>T-12s</c:v>
                </c:pt>
                <c:pt idx="61">
                  <c:v>T-11s</c:v>
                </c:pt>
                <c:pt idx="62">
                  <c:v>T-10s</c:v>
                </c:pt>
                <c:pt idx="63">
                  <c:v>T-9s</c:v>
                </c:pt>
                <c:pt idx="64">
                  <c:v>T-8s</c:v>
                </c:pt>
                <c:pt idx="65">
                  <c:v>T-7s</c:v>
                </c:pt>
                <c:pt idx="66">
                  <c:v>T-6s</c:v>
                </c:pt>
                <c:pt idx="67">
                  <c:v>T-5s</c:v>
                </c:pt>
                <c:pt idx="68">
                  <c:v>T-4s</c:v>
                </c:pt>
                <c:pt idx="69">
                  <c:v>T-3s</c:v>
                </c:pt>
                <c:pt idx="70">
                  <c:v>T-2s</c:v>
                </c:pt>
                <c:pt idx="71">
                  <c:v>T-1s</c:v>
                </c:pt>
                <c:pt idx="72">
                  <c:v>T=0</c:v>
                </c:pt>
                <c:pt idx="73">
                  <c:v>T+1s</c:v>
                </c:pt>
                <c:pt idx="74">
                  <c:v>T+2s</c:v>
                </c:pt>
                <c:pt idx="75">
                  <c:v>T+3s</c:v>
                </c:pt>
                <c:pt idx="76">
                  <c:v>T+4s</c:v>
                </c:pt>
                <c:pt idx="77">
                  <c:v>T+5s</c:v>
                </c:pt>
                <c:pt idx="78">
                  <c:v>T+6s</c:v>
                </c:pt>
                <c:pt idx="79">
                  <c:v>T+7s</c:v>
                </c:pt>
                <c:pt idx="80">
                  <c:v>T+8s</c:v>
                </c:pt>
                <c:pt idx="81">
                  <c:v>T+9s</c:v>
                </c:pt>
                <c:pt idx="82">
                  <c:v>T+10s</c:v>
                </c:pt>
                <c:pt idx="83">
                  <c:v>T+11s</c:v>
                </c:pt>
                <c:pt idx="84">
                  <c:v>T+12s</c:v>
                </c:pt>
                <c:pt idx="85">
                  <c:v>T+13s</c:v>
                </c:pt>
                <c:pt idx="86">
                  <c:v>T+14s</c:v>
                </c:pt>
                <c:pt idx="87">
                  <c:v>T+15s</c:v>
                </c:pt>
                <c:pt idx="88">
                  <c:v>T+16s</c:v>
                </c:pt>
                <c:pt idx="89">
                  <c:v>T+17s</c:v>
                </c:pt>
                <c:pt idx="90">
                  <c:v>T+18s</c:v>
                </c:pt>
                <c:pt idx="91">
                  <c:v>T+19s</c:v>
                </c:pt>
                <c:pt idx="92">
                  <c:v>T+20s</c:v>
                </c:pt>
                <c:pt idx="93">
                  <c:v>T+21s</c:v>
                </c:pt>
                <c:pt idx="94">
                  <c:v>T+22s</c:v>
                </c:pt>
                <c:pt idx="95">
                  <c:v>T+23s</c:v>
                </c:pt>
                <c:pt idx="96">
                  <c:v>T+24s</c:v>
                </c:pt>
                <c:pt idx="97">
                  <c:v>T+25s</c:v>
                </c:pt>
                <c:pt idx="98">
                  <c:v>T+26s</c:v>
                </c:pt>
                <c:pt idx="99">
                  <c:v>T+27s</c:v>
                </c:pt>
                <c:pt idx="100">
                  <c:v>T+28s</c:v>
                </c:pt>
                <c:pt idx="101">
                  <c:v>T+29s</c:v>
                </c:pt>
                <c:pt idx="102">
                  <c:v>T+30s</c:v>
                </c:pt>
                <c:pt idx="103">
                  <c:v>T+31s</c:v>
                </c:pt>
                <c:pt idx="104">
                  <c:v>T+32s</c:v>
                </c:pt>
                <c:pt idx="105">
                  <c:v>T+33s</c:v>
                </c:pt>
                <c:pt idx="106">
                  <c:v>T+34s</c:v>
                </c:pt>
                <c:pt idx="107">
                  <c:v>T+35s</c:v>
                </c:pt>
                <c:pt idx="108">
                  <c:v>T+36s</c:v>
                </c:pt>
                <c:pt idx="109">
                  <c:v>T+37s</c:v>
                </c:pt>
                <c:pt idx="110">
                  <c:v>T+38s</c:v>
                </c:pt>
                <c:pt idx="111">
                  <c:v>T+39s</c:v>
                </c:pt>
                <c:pt idx="112">
                  <c:v>T+40s</c:v>
                </c:pt>
                <c:pt idx="113">
                  <c:v>T+41s</c:v>
                </c:pt>
                <c:pt idx="114">
                  <c:v>T+42s</c:v>
                </c:pt>
                <c:pt idx="115">
                  <c:v>T+43s</c:v>
                </c:pt>
                <c:pt idx="116">
                  <c:v>T+44s</c:v>
                </c:pt>
                <c:pt idx="117">
                  <c:v>T+45s</c:v>
                </c:pt>
                <c:pt idx="118">
                  <c:v>T+46s</c:v>
                </c:pt>
                <c:pt idx="119">
                  <c:v>T+47s</c:v>
                </c:pt>
                <c:pt idx="120">
                  <c:v>T+48s</c:v>
                </c:pt>
                <c:pt idx="121">
                  <c:v>T+49s</c:v>
                </c:pt>
                <c:pt idx="122">
                  <c:v>T+50s</c:v>
                </c:pt>
                <c:pt idx="123">
                  <c:v>T+51s</c:v>
                </c:pt>
                <c:pt idx="124">
                  <c:v>T+52s</c:v>
                </c:pt>
                <c:pt idx="125">
                  <c:v>T+53s</c:v>
                </c:pt>
                <c:pt idx="126">
                  <c:v>T+54s</c:v>
                </c:pt>
                <c:pt idx="127">
                  <c:v>T+55s</c:v>
                </c:pt>
                <c:pt idx="128">
                  <c:v>T+56s</c:v>
                </c:pt>
                <c:pt idx="129">
                  <c:v>T+57s</c:v>
                </c:pt>
                <c:pt idx="130">
                  <c:v>T+58s</c:v>
                </c:pt>
                <c:pt idx="131">
                  <c:v>T+59s</c:v>
                </c:pt>
                <c:pt idx="132">
                  <c:v>T+60s</c:v>
                </c:pt>
                <c:pt idx="133">
                  <c:v>T+61s</c:v>
                </c:pt>
                <c:pt idx="134">
                  <c:v>T+62s</c:v>
                </c:pt>
                <c:pt idx="135">
                  <c:v>T+63s</c:v>
                </c:pt>
                <c:pt idx="136">
                  <c:v>T+64s</c:v>
                </c:pt>
                <c:pt idx="137">
                  <c:v>T+65s</c:v>
                </c:pt>
                <c:pt idx="138">
                  <c:v>T+66s</c:v>
                </c:pt>
                <c:pt idx="139">
                  <c:v>T+67s</c:v>
                </c:pt>
                <c:pt idx="140">
                  <c:v>T+68s</c:v>
                </c:pt>
                <c:pt idx="141">
                  <c:v>T+69s</c:v>
                </c:pt>
                <c:pt idx="142">
                  <c:v>T+70s</c:v>
                </c:pt>
                <c:pt idx="143">
                  <c:v>T+71s</c:v>
                </c:pt>
                <c:pt idx="144">
                  <c:v>T+72s</c:v>
                </c:pt>
                <c:pt idx="145">
                  <c:v>T+73s</c:v>
                </c:pt>
                <c:pt idx="146">
                  <c:v>T+74s</c:v>
                </c:pt>
                <c:pt idx="147">
                  <c:v>T+75s</c:v>
                </c:pt>
                <c:pt idx="148">
                  <c:v>T+76s</c:v>
                </c:pt>
                <c:pt idx="149">
                  <c:v>T+77s</c:v>
                </c:pt>
                <c:pt idx="150">
                  <c:v>T+78s</c:v>
                </c:pt>
                <c:pt idx="151">
                  <c:v>T+79s</c:v>
                </c:pt>
                <c:pt idx="152">
                  <c:v>T+80s</c:v>
                </c:pt>
                <c:pt idx="153">
                  <c:v>T+81s</c:v>
                </c:pt>
                <c:pt idx="154">
                  <c:v>T+82s</c:v>
                </c:pt>
                <c:pt idx="155">
                  <c:v>T+83s</c:v>
                </c:pt>
                <c:pt idx="156">
                  <c:v>T+84s</c:v>
                </c:pt>
                <c:pt idx="157">
                  <c:v>T+85s</c:v>
                </c:pt>
                <c:pt idx="158">
                  <c:v>T+86s</c:v>
                </c:pt>
                <c:pt idx="159">
                  <c:v>T+87s</c:v>
                </c:pt>
                <c:pt idx="160">
                  <c:v>T+88s</c:v>
                </c:pt>
                <c:pt idx="161">
                  <c:v>T+89s</c:v>
                </c:pt>
                <c:pt idx="162">
                  <c:v>T+90s</c:v>
                </c:pt>
                <c:pt idx="163">
                  <c:v>T+91s</c:v>
                </c:pt>
                <c:pt idx="164">
                  <c:v>T+92s</c:v>
                </c:pt>
                <c:pt idx="165">
                  <c:v>T+93s</c:v>
                </c:pt>
                <c:pt idx="166">
                  <c:v>T+94s</c:v>
                </c:pt>
                <c:pt idx="167">
                  <c:v>T+95s</c:v>
                </c:pt>
                <c:pt idx="168">
                  <c:v>T+96s</c:v>
                </c:pt>
                <c:pt idx="169">
                  <c:v>T+97s</c:v>
                </c:pt>
                <c:pt idx="170">
                  <c:v>T+98s</c:v>
                </c:pt>
                <c:pt idx="171">
                  <c:v>T+99s</c:v>
                </c:pt>
                <c:pt idx="172">
                  <c:v>T+100s</c:v>
                </c:pt>
                <c:pt idx="173">
                  <c:v>T+101s</c:v>
                </c:pt>
                <c:pt idx="174">
                  <c:v>T+102s</c:v>
                </c:pt>
                <c:pt idx="175">
                  <c:v>T+103s</c:v>
                </c:pt>
                <c:pt idx="176">
                  <c:v>T+104s</c:v>
                </c:pt>
                <c:pt idx="177">
                  <c:v>T+105s</c:v>
                </c:pt>
                <c:pt idx="178">
                  <c:v>T+106s</c:v>
                </c:pt>
                <c:pt idx="179">
                  <c:v>T+107s</c:v>
                </c:pt>
                <c:pt idx="180">
                  <c:v>T+108s</c:v>
                </c:pt>
                <c:pt idx="181">
                  <c:v>T+109s</c:v>
                </c:pt>
                <c:pt idx="182">
                  <c:v>T+110s</c:v>
                </c:pt>
                <c:pt idx="183">
                  <c:v>T+111s</c:v>
                </c:pt>
                <c:pt idx="184">
                  <c:v>T+112s</c:v>
                </c:pt>
                <c:pt idx="185">
                  <c:v>T+113s</c:v>
                </c:pt>
                <c:pt idx="186">
                  <c:v>T+114s</c:v>
                </c:pt>
                <c:pt idx="187">
                  <c:v>T+115s</c:v>
                </c:pt>
                <c:pt idx="188">
                  <c:v>T+116s</c:v>
                </c:pt>
                <c:pt idx="189">
                  <c:v>T+117s</c:v>
                </c:pt>
                <c:pt idx="190">
                  <c:v>T+118s</c:v>
                </c:pt>
                <c:pt idx="191">
                  <c:v>T+119s</c:v>
                </c:pt>
                <c:pt idx="192">
                  <c:v>T+120s</c:v>
                </c:pt>
              </c:strCache>
            </c:strRef>
          </c:cat>
          <c:val>
            <c:numRef>
              <c:f>Calculations!$D$61:$D$241</c:f>
              <c:numCache>
                <c:formatCode>0.000</c:formatCode>
                <c:ptCount val="181"/>
                <c:pt idx="0">
                  <c:v>448.68463134765625</c:v>
                </c:pt>
                <c:pt idx="1">
                  <c:v>448.68670654296875</c:v>
                </c:pt>
                <c:pt idx="2">
                  <c:v>448.68670654296875</c:v>
                </c:pt>
                <c:pt idx="3">
                  <c:v>448.68670654296875</c:v>
                </c:pt>
                <c:pt idx="4">
                  <c:v>448.68670654296875</c:v>
                </c:pt>
                <c:pt idx="5">
                  <c:v>448.368896484375</c:v>
                </c:pt>
                <c:pt idx="6">
                  <c:v>448.368896484375</c:v>
                </c:pt>
                <c:pt idx="7">
                  <c:v>448.55780029296875</c:v>
                </c:pt>
                <c:pt idx="8">
                  <c:v>448.55780029296875</c:v>
                </c:pt>
                <c:pt idx="9">
                  <c:v>448.55780029296875</c:v>
                </c:pt>
                <c:pt idx="10">
                  <c:v>448.55780029296875</c:v>
                </c:pt>
                <c:pt idx="11">
                  <c:v>448.55780029296875</c:v>
                </c:pt>
                <c:pt idx="12">
                  <c:v>448.55780029296875</c:v>
                </c:pt>
                <c:pt idx="13">
                  <c:v>448.55780029296875</c:v>
                </c:pt>
                <c:pt idx="14">
                  <c:v>448.55780029296875</c:v>
                </c:pt>
                <c:pt idx="15">
                  <c:v>448.28182983398438</c:v>
                </c:pt>
                <c:pt idx="16">
                  <c:v>448.28182983398438</c:v>
                </c:pt>
                <c:pt idx="17">
                  <c:v>448.52008056640625</c:v>
                </c:pt>
                <c:pt idx="18">
                  <c:v>448.52008056640625</c:v>
                </c:pt>
                <c:pt idx="19">
                  <c:v>448.13424682617188</c:v>
                </c:pt>
                <c:pt idx="20">
                  <c:v>448.13424682617188</c:v>
                </c:pt>
                <c:pt idx="21">
                  <c:v>448.13406372070313</c:v>
                </c:pt>
                <c:pt idx="22">
                  <c:v>448.13406372070313</c:v>
                </c:pt>
                <c:pt idx="23">
                  <c:v>448.13406372070313</c:v>
                </c:pt>
                <c:pt idx="24">
                  <c:v>448.13406372070313</c:v>
                </c:pt>
                <c:pt idx="25">
                  <c:v>448.13406372070313</c:v>
                </c:pt>
                <c:pt idx="26">
                  <c:v>448.13406372070313</c:v>
                </c:pt>
                <c:pt idx="27">
                  <c:v>448.32681274414063</c:v>
                </c:pt>
                <c:pt idx="28">
                  <c:v>448.32681274414063</c:v>
                </c:pt>
                <c:pt idx="29">
                  <c:v>448.32681274414063</c:v>
                </c:pt>
                <c:pt idx="30">
                  <c:v>448.32681274414063</c:v>
                </c:pt>
                <c:pt idx="31">
                  <c:v>448.32681274414063</c:v>
                </c:pt>
                <c:pt idx="32">
                  <c:v>448.32681274414063</c:v>
                </c:pt>
                <c:pt idx="33">
                  <c:v>448.32681274414063</c:v>
                </c:pt>
                <c:pt idx="34">
                  <c:v>448.32681274414063</c:v>
                </c:pt>
                <c:pt idx="35">
                  <c:v>447.93630981445313</c:v>
                </c:pt>
                <c:pt idx="36">
                  <c:v>447.93630981445313</c:v>
                </c:pt>
                <c:pt idx="37">
                  <c:v>447.89569091796875</c:v>
                </c:pt>
                <c:pt idx="38">
                  <c:v>447.89569091796875</c:v>
                </c:pt>
                <c:pt idx="39">
                  <c:v>447.85650634765625</c:v>
                </c:pt>
                <c:pt idx="40">
                  <c:v>447.85650634765625</c:v>
                </c:pt>
                <c:pt idx="41">
                  <c:v>447.81729125976563</c:v>
                </c:pt>
                <c:pt idx="42">
                  <c:v>447.81729125976563</c:v>
                </c:pt>
                <c:pt idx="43">
                  <c:v>447.778076171875</c:v>
                </c:pt>
                <c:pt idx="44">
                  <c:v>447.778076171875</c:v>
                </c:pt>
                <c:pt idx="45">
                  <c:v>447.99041748046875</c:v>
                </c:pt>
                <c:pt idx="46">
                  <c:v>447.99041748046875</c:v>
                </c:pt>
                <c:pt idx="47">
                  <c:v>448.203369140625</c:v>
                </c:pt>
                <c:pt idx="48">
                  <c:v>448.203369140625</c:v>
                </c:pt>
                <c:pt idx="49">
                  <c:v>448.23028564453125</c:v>
                </c:pt>
                <c:pt idx="50">
                  <c:v>448.23028564453125</c:v>
                </c:pt>
                <c:pt idx="51">
                  <c:v>448.2564697265625</c:v>
                </c:pt>
                <c:pt idx="52">
                  <c:v>448.2564697265625</c:v>
                </c:pt>
                <c:pt idx="53">
                  <c:v>448.28265380859375</c:v>
                </c:pt>
                <c:pt idx="54">
                  <c:v>448.28265380859375</c:v>
                </c:pt>
                <c:pt idx="55">
                  <c:v>448.308837890625</c:v>
                </c:pt>
                <c:pt idx="56">
                  <c:v>448.308837890625</c:v>
                </c:pt>
                <c:pt idx="57">
                  <c:v>448.33499145507813</c:v>
                </c:pt>
                <c:pt idx="58">
                  <c:v>448.33499145507813</c:v>
                </c:pt>
                <c:pt idx="59">
                  <c:v>448.36117553710938</c:v>
                </c:pt>
                <c:pt idx="60">
                  <c:v>448.36117553710938</c:v>
                </c:pt>
                <c:pt idx="61">
                  <c:v>448.38735961914063</c:v>
                </c:pt>
                <c:pt idx="62">
                  <c:v>448.38735961914063</c:v>
                </c:pt>
                <c:pt idx="63">
                  <c:v>448.41354370117188</c:v>
                </c:pt>
                <c:pt idx="64">
                  <c:v>448.41354370117188</c:v>
                </c:pt>
                <c:pt idx="65">
                  <c:v>448.439697265625</c:v>
                </c:pt>
                <c:pt idx="66">
                  <c:v>448.439697265625</c:v>
                </c:pt>
                <c:pt idx="67">
                  <c:v>448.26205444335938</c:v>
                </c:pt>
                <c:pt idx="68">
                  <c:v>448.26205444335938</c:v>
                </c:pt>
                <c:pt idx="69">
                  <c:v>448.26187133789063</c:v>
                </c:pt>
                <c:pt idx="70">
                  <c:v>448.26187133789063</c:v>
                </c:pt>
                <c:pt idx="71">
                  <c:v>448.26187133789063</c:v>
                </c:pt>
                <c:pt idx="72">
                  <c:v>448.26187133789063</c:v>
                </c:pt>
                <c:pt idx="73">
                  <c:v>448.26187133789063</c:v>
                </c:pt>
                <c:pt idx="74">
                  <c:v>448.26187133789063</c:v>
                </c:pt>
                <c:pt idx="75">
                  <c:v>448.77642822265625</c:v>
                </c:pt>
                <c:pt idx="76">
                  <c:v>448.77642822265625</c:v>
                </c:pt>
                <c:pt idx="77">
                  <c:v>450.3499755859375</c:v>
                </c:pt>
                <c:pt idx="78">
                  <c:v>450.3499755859375</c:v>
                </c:pt>
                <c:pt idx="79">
                  <c:v>453.3482666015625</c:v>
                </c:pt>
                <c:pt idx="80">
                  <c:v>453.3482666015625</c:v>
                </c:pt>
                <c:pt idx="81">
                  <c:v>453.3482666015625</c:v>
                </c:pt>
                <c:pt idx="82">
                  <c:v>453.3482666015625</c:v>
                </c:pt>
                <c:pt idx="83">
                  <c:v>453.3482666015625</c:v>
                </c:pt>
                <c:pt idx="84">
                  <c:v>453.3482666015625</c:v>
                </c:pt>
                <c:pt idx="85">
                  <c:v>454.10043334960938</c:v>
                </c:pt>
                <c:pt idx="86">
                  <c:v>454.10043334960938</c:v>
                </c:pt>
                <c:pt idx="87">
                  <c:v>454.85299682617188</c:v>
                </c:pt>
                <c:pt idx="88">
                  <c:v>454.85299682617188</c:v>
                </c:pt>
                <c:pt idx="89">
                  <c:v>454.85299682617188</c:v>
                </c:pt>
                <c:pt idx="90">
                  <c:v>454.85299682617188</c:v>
                </c:pt>
                <c:pt idx="91">
                  <c:v>455.18133544921875</c:v>
                </c:pt>
                <c:pt idx="92">
                  <c:v>455.18133544921875</c:v>
                </c:pt>
                <c:pt idx="93">
                  <c:v>455.1824951171875</c:v>
                </c:pt>
                <c:pt idx="94">
                  <c:v>455.1824951171875</c:v>
                </c:pt>
                <c:pt idx="95">
                  <c:v>455.1824951171875</c:v>
                </c:pt>
                <c:pt idx="96">
                  <c:v>455.1824951171875</c:v>
                </c:pt>
                <c:pt idx="97">
                  <c:v>454.8201904296875</c:v>
                </c:pt>
                <c:pt idx="98">
                  <c:v>454.8201904296875</c:v>
                </c:pt>
                <c:pt idx="99">
                  <c:v>454.8626708984375</c:v>
                </c:pt>
                <c:pt idx="100">
                  <c:v>454.8626708984375</c:v>
                </c:pt>
                <c:pt idx="101">
                  <c:v>454.90658569335938</c:v>
                </c:pt>
                <c:pt idx="102">
                  <c:v>454.90658569335938</c:v>
                </c:pt>
                <c:pt idx="103">
                  <c:v>454.95046997070313</c:v>
                </c:pt>
                <c:pt idx="104">
                  <c:v>454.95046997070313</c:v>
                </c:pt>
                <c:pt idx="105">
                  <c:v>454.02902221679688</c:v>
                </c:pt>
                <c:pt idx="106">
                  <c:v>454.02902221679688</c:v>
                </c:pt>
                <c:pt idx="107">
                  <c:v>453.10708618164063</c:v>
                </c:pt>
                <c:pt idx="108">
                  <c:v>453.10708618164063</c:v>
                </c:pt>
                <c:pt idx="109">
                  <c:v>453.10430908203125</c:v>
                </c:pt>
                <c:pt idx="110">
                  <c:v>453.10430908203125</c:v>
                </c:pt>
                <c:pt idx="111">
                  <c:v>453.43728637695313</c:v>
                </c:pt>
                <c:pt idx="112">
                  <c:v>453.43728637695313</c:v>
                </c:pt>
                <c:pt idx="113">
                  <c:v>453.41629028320313</c:v>
                </c:pt>
                <c:pt idx="114">
                  <c:v>453.41629028320313</c:v>
                </c:pt>
                <c:pt idx="115">
                  <c:v>453.39419555664063</c:v>
                </c:pt>
                <c:pt idx="116">
                  <c:v>453.39419555664063</c:v>
                </c:pt>
                <c:pt idx="117">
                  <c:v>453.37210083007813</c:v>
                </c:pt>
                <c:pt idx="118">
                  <c:v>453.37210083007813</c:v>
                </c:pt>
                <c:pt idx="119">
                  <c:v>453.35003662109375</c:v>
                </c:pt>
                <c:pt idx="120">
                  <c:v>453.35003662109375</c:v>
                </c:pt>
                <c:pt idx="121">
                  <c:v>453.32675170898438</c:v>
                </c:pt>
                <c:pt idx="122">
                  <c:v>453.32675170898438</c:v>
                </c:pt>
                <c:pt idx="123">
                  <c:v>452.82525634765625</c:v>
                </c:pt>
                <c:pt idx="124">
                  <c:v>452.82525634765625</c:v>
                </c:pt>
                <c:pt idx="125">
                  <c:v>452.82376098632813</c:v>
                </c:pt>
                <c:pt idx="126">
                  <c:v>452.82376098632813</c:v>
                </c:pt>
                <c:pt idx="127">
                  <c:v>453.44039916992188</c:v>
                </c:pt>
                <c:pt idx="128">
                  <c:v>453.44039916992188</c:v>
                </c:pt>
                <c:pt idx="129">
                  <c:v>453.4422607421875</c:v>
                </c:pt>
                <c:pt idx="130">
                  <c:v>453.4422607421875</c:v>
                </c:pt>
                <c:pt idx="131">
                  <c:v>453.03939819335938</c:v>
                </c:pt>
                <c:pt idx="132">
                  <c:v>453.03939819335938</c:v>
                </c:pt>
                <c:pt idx="133">
                  <c:v>453.03900146484375</c:v>
                </c:pt>
                <c:pt idx="134">
                  <c:v>453.03900146484375</c:v>
                </c:pt>
                <c:pt idx="135">
                  <c:v>453.71475219726563</c:v>
                </c:pt>
                <c:pt idx="136">
                  <c:v>453.71475219726563</c:v>
                </c:pt>
                <c:pt idx="137">
                  <c:v>453.71847534179688</c:v>
                </c:pt>
                <c:pt idx="138">
                  <c:v>453.71847534179688</c:v>
                </c:pt>
                <c:pt idx="139">
                  <c:v>453.15896606445313</c:v>
                </c:pt>
                <c:pt idx="140">
                  <c:v>453.15896606445313</c:v>
                </c:pt>
                <c:pt idx="141">
                  <c:v>453.15838623046875</c:v>
                </c:pt>
                <c:pt idx="142">
                  <c:v>453.15838623046875</c:v>
                </c:pt>
                <c:pt idx="143">
                  <c:v>453.15838623046875</c:v>
                </c:pt>
                <c:pt idx="144">
                  <c:v>453.15838623046875</c:v>
                </c:pt>
                <c:pt idx="145">
                  <c:v>452.43319702148438</c:v>
                </c:pt>
                <c:pt idx="146">
                  <c:v>452.43319702148438</c:v>
                </c:pt>
                <c:pt idx="147">
                  <c:v>452.6827392578125</c:v>
                </c:pt>
                <c:pt idx="148">
                  <c:v>452.6827392578125</c:v>
                </c:pt>
                <c:pt idx="149">
                  <c:v>452.6827392578125</c:v>
                </c:pt>
                <c:pt idx="150">
                  <c:v>452.6827392578125</c:v>
                </c:pt>
                <c:pt idx="151">
                  <c:v>452.97824096679688</c:v>
                </c:pt>
                <c:pt idx="152">
                  <c:v>452.97824096679688</c:v>
                </c:pt>
                <c:pt idx="153">
                  <c:v>452.97885131835938</c:v>
                </c:pt>
                <c:pt idx="154">
                  <c:v>452.97885131835938</c:v>
                </c:pt>
                <c:pt idx="155">
                  <c:v>452.97885131835938</c:v>
                </c:pt>
                <c:pt idx="156">
                  <c:v>452.97885131835938</c:v>
                </c:pt>
                <c:pt idx="157">
                  <c:v>452.75128173828125</c:v>
                </c:pt>
                <c:pt idx="158">
                  <c:v>452.75128173828125</c:v>
                </c:pt>
                <c:pt idx="159">
                  <c:v>452.952880859375</c:v>
                </c:pt>
                <c:pt idx="160">
                  <c:v>452.952880859375</c:v>
                </c:pt>
                <c:pt idx="161">
                  <c:v>452.95388793945313</c:v>
                </c:pt>
                <c:pt idx="162">
                  <c:v>452.95388793945313</c:v>
                </c:pt>
                <c:pt idx="163">
                  <c:v>452.95504760742188</c:v>
                </c:pt>
                <c:pt idx="164">
                  <c:v>452.95504760742188</c:v>
                </c:pt>
                <c:pt idx="165">
                  <c:v>453.72665405273438</c:v>
                </c:pt>
                <c:pt idx="166">
                  <c:v>453.72665405273438</c:v>
                </c:pt>
                <c:pt idx="167">
                  <c:v>454.01141357421875</c:v>
                </c:pt>
                <c:pt idx="168">
                  <c:v>454.01141357421875</c:v>
                </c:pt>
                <c:pt idx="169">
                  <c:v>454.05169677734375</c:v>
                </c:pt>
                <c:pt idx="170">
                  <c:v>454.05169677734375</c:v>
                </c:pt>
                <c:pt idx="171">
                  <c:v>454.09124755859375</c:v>
                </c:pt>
                <c:pt idx="172">
                  <c:v>454.09124755859375</c:v>
                </c:pt>
                <c:pt idx="173">
                  <c:v>454.13079833984375</c:v>
                </c:pt>
                <c:pt idx="174">
                  <c:v>454.13079833984375</c:v>
                </c:pt>
                <c:pt idx="175">
                  <c:v>454.74432373046875</c:v>
                </c:pt>
                <c:pt idx="176">
                  <c:v>454.74432373046875</c:v>
                </c:pt>
                <c:pt idx="177">
                  <c:v>454.75567626953125</c:v>
                </c:pt>
                <c:pt idx="178">
                  <c:v>454.75567626953125</c:v>
                </c:pt>
                <c:pt idx="179">
                  <c:v>454.76522827148438</c:v>
                </c:pt>
                <c:pt idx="180">
                  <c:v>454.76522827148438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88-4EBE-B938-15C00C824B8C}"/>
            </c:ext>
          </c:extLst>
        </c:ser>
        <c:ser>
          <c:idx val="4"/>
          <c:order val="6"/>
          <c:tx>
            <c:strRef>
              <c:f>Calculations!$J$44</c:f>
              <c:strCache>
                <c:ptCount val="1"/>
                <c:pt idx="0">
                  <c:v>Pre-Perturbation Output (MW)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Calculations!$J$61:$J$241</c:f>
              <c:numCache>
                <c:formatCode>General</c:formatCode>
                <c:ptCount val="181"/>
                <c:pt idx="44" formatCode="0.000">
                  <c:v>448.19947509765626</c:v>
                </c:pt>
                <c:pt idx="45" formatCode="0.000">
                  <c:v>448.19947509765626</c:v>
                </c:pt>
                <c:pt idx="46" formatCode="0.000">
                  <c:v>448.19947509765626</c:v>
                </c:pt>
                <c:pt idx="47" formatCode="0.000">
                  <c:v>448.19947509765626</c:v>
                </c:pt>
                <c:pt idx="48" formatCode="0.000">
                  <c:v>448.19947509765626</c:v>
                </c:pt>
                <c:pt idx="49" formatCode="0.000">
                  <c:v>448.19947509765626</c:v>
                </c:pt>
                <c:pt idx="50" formatCode="0.000">
                  <c:v>448.19947509765626</c:v>
                </c:pt>
                <c:pt idx="51" formatCode="0.000">
                  <c:v>448.19947509765626</c:v>
                </c:pt>
                <c:pt idx="52" formatCode="0.000">
                  <c:v>448.19947509765626</c:v>
                </c:pt>
                <c:pt idx="53" formatCode="0.000">
                  <c:v>448.19947509765626</c:v>
                </c:pt>
                <c:pt idx="54" formatCode="0.000">
                  <c:v>448.19947509765626</c:v>
                </c:pt>
                <c:pt idx="55" formatCode="0.000">
                  <c:v>448.19947509765626</c:v>
                </c:pt>
                <c:pt idx="56" formatCode="0.000">
                  <c:v>448.19947509765626</c:v>
                </c:pt>
                <c:pt idx="57" formatCode="0.000">
                  <c:v>448.19947509765626</c:v>
                </c:pt>
                <c:pt idx="58" formatCode="0.000">
                  <c:v>448.19947509765626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88-4EBE-B938-15C00C824B8C}"/>
            </c:ext>
          </c:extLst>
        </c:ser>
        <c:ser>
          <c:idx val="9"/>
          <c:order val="9"/>
          <c:tx>
            <c:strRef>
              <c:f>Calculations!$L$44</c:f>
              <c:strCache>
                <c:ptCount val="1"/>
                <c:pt idx="0">
                  <c:v>Measured Initial Response (MW)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Calculations!$L$61:$L$241</c:f>
              <c:numCache>
                <c:formatCode>General</c:formatCode>
                <c:ptCount val="181"/>
                <c:pt idx="80" formatCode="0.000">
                  <c:v>454.52117511171281</c:v>
                </c:pt>
                <c:pt idx="81" formatCode="0.000">
                  <c:v>454.52117511171281</c:v>
                </c:pt>
                <c:pt idx="82" formatCode="0.000">
                  <c:v>454.52117511171281</c:v>
                </c:pt>
                <c:pt idx="83" formatCode="0.000">
                  <c:v>454.52117511171281</c:v>
                </c:pt>
                <c:pt idx="84" formatCode="0.000">
                  <c:v>454.52117511171281</c:v>
                </c:pt>
                <c:pt idx="85" formatCode="0.000">
                  <c:v>454.52117511171281</c:v>
                </c:pt>
                <c:pt idx="86" formatCode="0.000">
                  <c:v>454.52117511171281</c:v>
                </c:pt>
                <c:pt idx="87" formatCode="0.000">
                  <c:v>454.52117511171281</c:v>
                </c:pt>
                <c:pt idx="88" formatCode="0.000">
                  <c:v>454.52117511171281</c:v>
                </c:pt>
                <c:pt idx="89" formatCode="0.000">
                  <c:v>454.52117511171281</c:v>
                </c:pt>
                <c:pt idx="90" formatCode="0.000">
                  <c:v>454.52117511171281</c:v>
                </c:pt>
                <c:pt idx="91" formatCode="0.000">
                  <c:v>454.52117511171281</c:v>
                </c:pt>
                <c:pt idx="92" formatCode="0.000">
                  <c:v>454.52117511171281</c:v>
                </c:pt>
                <c:pt idx="93" formatCode="0.000">
                  <c:v>454.52117511171281</c:v>
                </c:pt>
                <c:pt idx="94" formatCode="0.000">
                  <c:v>454.52117511171281</c:v>
                </c:pt>
                <c:pt idx="95" formatCode="0.000">
                  <c:v>454.52117511171281</c:v>
                </c:pt>
                <c:pt idx="96" formatCode="0.000">
                  <c:v>454.52117511171281</c:v>
                </c:pt>
                <c:pt idx="97" formatCode="0.000">
                  <c:v>454.52117511171281</c:v>
                </c:pt>
                <c:pt idx="98" formatCode="0.000">
                  <c:v>454.52117511171281</c:v>
                </c:pt>
                <c:pt idx="99" formatCode="0.000">
                  <c:v>454.52117511171281</c:v>
                </c:pt>
                <c:pt idx="100" formatCode="0.000">
                  <c:v>454.52117511171281</c:v>
                </c:pt>
                <c:pt idx="101" formatCode="0.000">
                  <c:v>454.52117511171281</c:v>
                </c:pt>
                <c:pt idx="102" formatCode="0.000">
                  <c:v>454.52117511171281</c:v>
                </c:pt>
                <c:pt idx="103" formatCode="0.000">
                  <c:v>454.52117511171281</c:v>
                </c:pt>
                <c:pt idx="104" formatCode="0.000">
                  <c:v>454.52117511171281</c:v>
                </c:pt>
                <c:pt idx="105" formatCode="0.000">
                  <c:v>454.52117511171281</c:v>
                </c:pt>
                <c:pt idx="106" formatCode="0.000">
                  <c:v>454.52117511171281</c:v>
                </c:pt>
                <c:pt idx="107" formatCode="0.000">
                  <c:v>454.52117511171281</c:v>
                </c:pt>
                <c:pt idx="108" formatCode="0.000">
                  <c:v>454.52117511171281</c:v>
                </c:pt>
                <c:pt idx="109" formatCode="0.000">
                  <c:v>454.52117511171281</c:v>
                </c:pt>
                <c:pt idx="110" formatCode="0.000">
                  <c:v>454.52117511171281</c:v>
                </c:pt>
                <c:pt idx="111" formatCode="0.000">
                  <c:v>454.52117511171281</c:v>
                </c:pt>
                <c:pt idx="112" formatCode="0.000">
                  <c:v>454.52117511171281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B88-4EBE-B938-15C00C824B8C}"/>
            </c:ext>
          </c:extLst>
        </c:ser>
        <c:ser>
          <c:idx val="10"/>
          <c:order val="10"/>
          <c:tx>
            <c:strRef>
              <c:f>Calculations!$M$44</c:f>
              <c:strCache>
                <c:ptCount val="1"/>
                <c:pt idx="0">
                  <c:v>Expected Initial PFR (MW)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val>
            <c:numRef>
              <c:f>Calculations!$M$61:$M$241</c:f>
              <c:numCache>
                <c:formatCode>General</c:formatCode>
                <c:ptCount val="181"/>
                <c:pt idx="80" formatCode="0.000">
                  <c:v>448.19947509765626</c:v>
                </c:pt>
                <c:pt idx="81" formatCode="0.000">
                  <c:v>448.19947509765626</c:v>
                </c:pt>
                <c:pt idx="82" formatCode="0.000">
                  <c:v>448.19947509765626</c:v>
                </c:pt>
                <c:pt idx="83" formatCode="0.000">
                  <c:v>448.19947509765626</c:v>
                </c:pt>
                <c:pt idx="84" formatCode="0.000">
                  <c:v>448.19947509765626</c:v>
                </c:pt>
                <c:pt idx="85" formatCode="0.000">
                  <c:v>448.19947509765626</c:v>
                </c:pt>
                <c:pt idx="86" formatCode="0.000">
                  <c:v>448.19947509765626</c:v>
                </c:pt>
                <c:pt idx="87" formatCode="0.000">
                  <c:v>448.19947509765626</c:v>
                </c:pt>
                <c:pt idx="88" formatCode="0.000">
                  <c:v>448.19947509765626</c:v>
                </c:pt>
                <c:pt idx="89" formatCode="0.000">
                  <c:v>448.19947509765626</c:v>
                </c:pt>
                <c:pt idx="90" formatCode="0.000">
                  <c:v>448.19947509765626</c:v>
                </c:pt>
                <c:pt idx="91" formatCode="0.000">
                  <c:v>448.19947509765626</c:v>
                </c:pt>
                <c:pt idx="92" formatCode="0.000">
                  <c:v>448.19947509765626</c:v>
                </c:pt>
                <c:pt idx="93" formatCode="0.000">
                  <c:v>448.19947509765626</c:v>
                </c:pt>
                <c:pt idx="94" formatCode="0.000">
                  <c:v>448.19947509765626</c:v>
                </c:pt>
                <c:pt idx="95" formatCode="0.000">
                  <c:v>448.19947509765626</c:v>
                </c:pt>
                <c:pt idx="96" formatCode="0.000">
                  <c:v>448.19947509765626</c:v>
                </c:pt>
                <c:pt idx="97" formatCode="0.000">
                  <c:v>448.19947509765626</c:v>
                </c:pt>
                <c:pt idx="98" formatCode="0.000">
                  <c:v>448.19947509765626</c:v>
                </c:pt>
                <c:pt idx="99" formatCode="0.000">
                  <c:v>448.19947509765626</c:v>
                </c:pt>
                <c:pt idx="100" formatCode="0.000">
                  <c:v>448.19947509765626</c:v>
                </c:pt>
                <c:pt idx="101" formatCode="0.000">
                  <c:v>448.19947509765626</c:v>
                </c:pt>
                <c:pt idx="102" formatCode="0.000">
                  <c:v>448.19947509765626</c:v>
                </c:pt>
                <c:pt idx="103" formatCode="0.000">
                  <c:v>448.19947509765626</c:v>
                </c:pt>
                <c:pt idx="104" formatCode="0.000">
                  <c:v>448.19947509765626</c:v>
                </c:pt>
                <c:pt idx="105" formatCode="0.000">
                  <c:v>448.19947509765626</c:v>
                </c:pt>
                <c:pt idx="106" formatCode="0.000">
                  <c:v>448.19947509765626</c:v>
                </c:pt>
                <c:pt idx="107" formatCode="0.000">
                  <c:v>448.19947509765626</c:v>
                </c:pt>
                <c:pt idx="108" formatCode="0.000">
                  <c:v>448.19947509765626</c:v>
                </c:pt>
                <c:pt idx="109" formatCode="0.000">
                  <c:v>448.19947509765626</c:v>
                </c:pt>
                <c:pt idx="110" formatCode="0.000">
                  <c:v>448.19947509765626</c:v>
                </c:pt>
                <c:pt idx="111" formatCode="0.000">
                  <c:v>448.19947509765626</c:v>
                </c:pt>
                <c:pt idx="112" formatCode="0.000">
                  <c:v>448.19947509765626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B88-4EBE-B938-15C00C824B8C}"/>
            </c:ext>
          </c:extLst>
        </c:ser>
        <c:ser>
          <c:idx val="11"/>
          <c:order val="11"/>
          <c:tx>
            <c:strRef>
              <c:f>Calculations!$N$44</c:f>
              <c:strCache>
                <c:ptCount val="1"/>
                <c:pt idx="0">
                  <c:v>Measured Sustained Response (MW)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Calculations!$N$61:$N$241</c:f>
              <c:numCache>
                <c:formatCode>General</c:formatCode>
                <c:ptCount val="181"/>
                <c:pt idx="106" formatCode="0.000">
                  <c:v>454.02902221679688</c:v>
                </c:pt>
                <c:pt idx="107" formatCode="0.000">
                  <c:v>454.02902221679688</c:v>
                </c:pt>
                <c:pt idx="108" formatCode="0.000">
                  <c:v>454.02902221679688</c:v>
                </c:pt>
                <c:pt idx="109" formatCode="0.000">
                  <c:v>454.02902221679688</c:v>
                </c:pt>
                <c:pt idx="110" formatCode="0.000">
                  <c:v>454.02902221679688</c:v>
                </c:pt>
                <c:pt idx="111" formatCode="0.000">
                  <c:v>454.02902221679688</c:v>
                </c:pt>
                <c:pt idx="112" formatCode="0.000">
                  <c:v>454.02902221679688</c:v>
                </c:pt>
                <c:pt idx="113" formatCode="0.000">
                  <c:v>454.02902221679688</c:v>
                </c:pt>
                <c:pt idx="114" formatCode="0.000">
                  <c:v>454.02902221679688</c:v>
                </c:pt>
                <c:pt idx="115" formatCode="0.000">
                  <c:v>454.02902221679688</c:v>
                </c:pt>
                <c:pt idx="116" formatCode="0.000">
                  <c:v>454.02902221679688</c:v>
                </c:pt>
                <c:pt idx="117" formatCode="0.000">
                  <c:v>454.02902221679688</c:v>
                </c:pt>
                <c:pt idx="118" formatCode="0.000">
                  <c:v>454.02902221679688</c:v>
                </c:pt>
                <c:pt idx="119" formatCode="0.000">
                  <c:v>454.02902221679688</c:v>
                </c:pt>
                <c:pt idx="120" formatCode="0.000">
                  <c:v>454.02902221679688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B88-4EBE-B938-15C00C824B8C}"/>
            </c:ext>
          </c:extLst>
        </c:ser>
        <c:ser>
          <c:idx val="12"/>
          <c:order val="12"/>
          <c:tx>
            <c:strRef>
              <c:f>Calculations!$O$44</c:f>
              <c:strCache>
                <c:ptCount val="1"/>
                <c:pt idx="0">
                  <c:v>Expected Sustained PFR (MW)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val>
            <c:numRef>
              <c:f>Calculations!$O$61:$O$241</c:f>
              <c:numCache>
                <c:formatCode>General</c:formatCode>
                <c:ptCount val="181"/>
                <c:pt idx="106" formatCode="0.000">
                  <c:v>448.19947509765626</c:v>
                </c:pt>
                <c:pt idx="107" formatCode="0.000">
                  <c:v>448.19947509765626</c:v>
                </c:pt>
                <c:pt idx="108" formatCode="0.000">
                  <c:v>448.19947509765626</c:v>
                </c:pt>
                <c:pt idx="109" formatCode="0.000">
                  <c:v>448.19947509765626</c:v>
                </c:pt>
                <c:pt idx="110" formatCode="0.000">
                  <c:v>448.19947509765626</c:v>
                </c:pt>
                <c:pt idx="111" formatCode="0.000">
                  <c:v>448.19947509765626</c:v>
                </c:pt>
                <c:pt idx="112" formatCode="0.000">
                  <c:v>448.19947509765626</c:v>
                </c:pt>
                <c:pt idx="113" formatCode="0.000">
                  <c:v>448.19947509765626</c:v>
                </c:pt>
                <c:pt idx="114" formatCode="0.000">
                  <c:v>448.19947509765626</c:v>
                </c:pt>
                <c:pt idx="115" formatCode="0.000">
                  <c:v>448.19947509765626</c:v>
                </c:pt>
                <c:pt idx="116" formatCode="0.000">
                  <c:v>448.19947509765626</c:v>
                </c:pt>
                <c:pt idx="117" formatCode="0.000">
                  <c:v>448.19947509765626</c:v>
                </c:pt>
                <c:pt idx="118" formatCode="0.000">
                  <c:v>448.19947509765626</c:v>
                </c:pt>
                <c:pt idx="119" formatCode="0.000">
                  <c:v>448.19947509765626</c:v>
                </c:pt>
                <c:pt idx="120" formatCode="0.000">
                  <c:v>448.19947509765626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B88-4EBE-B938-15C00C82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723456"/>
        <c:axId val="574072216"/>
        <c:extLst>
          <c:ext xmlns:c15="http://schemas.microsoft.com/office/drawing/2012/chart" uri="{02D57815-91ED-43cb-92C2-25804820EDAC}">
            <c15:filteredLineSeries>
              <c15:ser>
                <c:idx val="5"/>
                <c:order val="7"/>
                <c:tx>
                  <c:strRef>
                    <c:extLst>
                      <c:ext uri="{02D57815-91ED-43cb-92C2-25804820EDAC}">
                        <c15:formulaRef>
                          <c15:sqref>Calculations!$K$44</c15:sqref>
                        </c15:formulaRef>
                      </c:ext>
                    </c:extLst>
                    <c:strCache>
                      <c:ptCount val="1"/>
                      <c:pt idx="0">
                        <c:v>Post-Perturbation Output (MW)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5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Calculations!$K$61:$K$241</c15:sqref>
                        </c15:formulaRef>
                      </c:ext>
                    </c:extLst>
                    <c:numCache>
                      <c:formatCode>General</c:formatCode>
                      <c:ptCount val="181"/>
                      <c:pt idx="80" formatCode="0.000">
                        <c:v>454.29945697206438</c:v>
                      </c:pt>
                      <c:pt idx="81" formatCode="0.000">
                        <c:v>454.29945697206438</c:v>
                      </c:pt>
                      <c:pt idx="82" formatCode="0.000">
                        <c:v>454.29945697206438</c:v>
                      </c:pt>
                      <c:pt idx="83" formatCode="0.000">
                        <c:v>454.29945697206438</c:v>
                      </c:pt>
                      <c:pt idx="84" formatCode="0.000">
                        <c:v>454.29945697206438</c:v>
                      </c:pt>
                      <c:pt idx="85" formatCode="0.000">
                        <c:v>454.29945697206438</c:v>
                      </c:pt>
                      <c:pt idx="86" formatCode="0.000">
                        <c:v>454.29945697206438</c:v>
                      </c:pt>
                      <c:pt idx="87" formatCode="0.000">
                        <c:v>454.29945697206438</c:v>
                      </c:pt>
                      <c:pt idx="88" formatCode="0.000">
                        <c:v>454.29945697206438</c:v>
                      </c:pt>
                      <c:pt idx="89" formatCode="0.000">
                        <c:v>454.29945697206438</c:v>
                      </c:pt>
                      <c:pt idx="90" formatCode="0.000">
                        <c:v>454.29945697206438</c:v>
                      </c:pt>
                      <c:pt idx="91" formatCode="0.000">
                        <c:v>454.29945697206438</c:v>
                      </c:pt>
                      <c:pt idx="92" formatCode="0.000">
                        <c:v>454.29945697206438</c:v>
                      </c:pt>
                      <c:pt idx="93" formatCode="0.000">
                        <c:v>454.29945697206438</c:v>
                      </c:pt>
                      <c:pt idx="94" formatCode="0.000">
                        <c:v>454.29945697206438</c:v>
                      </c:pt>
                      <c:pt idx="95" formatCode="0.000">
                        <c:v>454.29945697206438</c:v>
                      </c:pt>
                      <c:pt idx="96" formatCode="0.000">
                        <c:v>454.29945697206438</c:v>
                      </c:pt>
                      <c:pt idx="97" formatCode="0.000">
                        <c:v>454.29945697206438</c:v>
                      </c:pt>
                      <c:pt idx="98" formatCode="0.000">
                        <c:v>454.29945697206438</c:v>
                      </c:pt>
                      <c:pt idx="99" formatCode="0.000">
                        <c:v>454.29945697206438</c:v>
                      </c:pt>
                      <c:pt idx="100" formatCode="0.000">
                        <c:v>454.29945697206438</c:v>
                      </c:pt>
                      <c:pt idx="101" formatCode="0.000">
                        <c:v>454.29945697206438</c:v>
                      </c:pt>
                      <c:pt idx="102" formatCode="0.000">
                        <c:v>454.29945697206438</c:v>
                      </c:pt>
                      <c:pt idx="103" formatCode="0.000">
                        <c:v>454.29945697206438</c:v>
                      </c:pt>
                      <c:pt idx="104" formatCode="0.000">
                        <c:v>454.29945697206438</c:v>
                      </c:pt>
                      <c:pt idx="105" formatCode="0.000">
                        <c:v>454.29945697206438</c:v>
                      </c:pt>
                      <c:pt idx="106" formatCode="0.000">
                        <c:v>454.29945697206438</c:v>
                      </c:pt>
                      <c:pt idx="107" formatCode="0.000">
                        <c:v>454.29945697206438</c:v>
                      </c:pt>
                      <c:pt idx="108" formatCode="0.000">
                        <c:v>454.29945697206438</c:v>
                      </c:pt>
                      <c:pt idx="109" formatCode="0.000">
                        <c:v>454.29945697206438</c:v>
                      </c:pt>
                      <c:pt idx="110" formatCode="0.000">
                        <c:v>454.29945697206438</c:v>
                      </c:pt>
                      <c:pt idx="111" formatCode="0.000">
                        <c:v>454.29945697206438</c:v>
                      </c:pt>
                      <c:pt idx="112" formatCode="0.000">
                        <c:v>454.29945697206438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5B88-4EBE-B938-15C00C824B8C}"/>
                  </c:ext>
                </c:extLst>
              </c15:ser>
            </c15:filteredLineSeries>
          </c:ext>
        </c:extLst>
      </c:lineChart>
      <c:catAx>
        <c:axId val="574071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071824"/>
        <c:crosses val="autoZero"/>
        <c:auto val="1"/>
        <c:lblAlgn val="ctr"/>
        <c:lblOffset val="100"/>
        <c:tickLblSkip val="5"/>
        <c:noMultiLvlLbl val="0"/>
      </c:catAx>
      <c:valAx>
        <c:axId val="574071824"/>
        <c:scaling>
          <c:orientation val="minMax"/>
          <c:max val="60.024999999999999"/>
          <c:min val="59.9000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071432"/>
        <c:crosses val="autoZero"/>
        <c:crossBetween val="between"/>
        <c:majorUnit val="2.5000000000000001E-2"/>
      </c:valAx>
      <c:valAx>
        <c:axId val="574072216"/>
        <c:scaling>
          <c:orientation val="minMax"/>
          <c:max val="470"/>
          <c:min val="4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Generator Output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723456"/>
        <c:crosses val="max"/>
        <c:crossBetween val="between"/>
        <c:majorUnit val="6.0000000000003411"/>
      </c:valAx>
      <c:catAx>
        <c:axId val="72272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4072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chemeClr val="bg1">
        <a:lumMod val="10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508000</xdr:colOff>
          <xdr:row>30</xdr:row>
          <xdr:rowOff>0</xdr:rowOff>
        </xdr:from>
        <xdr:to>
          <xdr:col>5</xdr:col>
          <xdr:colOff>476250</xdr:colOff>
          <xdr:row>32</xdr:row>
          <xdr:rowOff>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0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Read Historian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488950</xdr:colOff>
          <xdr:row>1</xdr:row>
          <xdr:rowOff>31750</xdr:rowOff>
        </xdr:from>
        <xdr:to>
          <xdr:col>3</xdr:col>
          <xdr:colOff>1143000</xdr:colOff>
          <xdr:row>4</xdr:row>
          <xdr:rowOff>12700</xdr:rowOff>
        </xdr:to>
        <xdr:sp macro="" textlink="">
          <xdr:nvSpPr>
            <xdr:cNvPr id="10244" name="Butto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1403350</xdr:colOff>
          <xdr:row>6</xdr:row>
          <xdr:rowOff>222250</xdr:rowOff>
        </xdr:from>
        <xdr:to>
          <xdr:col>5</xdr:col>
          <xdr:colOff>438150</xdr:colOff>
          <xdr:row>6</xdr:row>
          <xdr:rowOff>603250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Read Historian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571500</xdr:colOff>
          <xdr:row>0</xdr:row>
          <xdr:rowOff>50800</xdr:rowOff>
        </xdr:from>
        <xdr:to>
          <xdr:col>18</xdr:col>
          <xdr:colOff>1079500</xdr:colOff>
          <xdr:row>2</xdr:row>
          <xdr:rowOff>146050</xdr:rowOff>
        </xdr:to>
        <xdr:sp macro="" textlink="">
          <xdr:nvSpPr>
            <xdr:cNvPr id="7175" name="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3</xdr:row>
      <xdr:rowOff>52387</xdr:rowOff>
    </xdr:from>
    <xdr:to>
      <xdr:col>15</xdr:col>
      <xdr:colOff>400051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476251</xdr:colOff>
      <xdr:row>2</xdr:row>
      <xdr:rowOff>47624</xdr:rowOff>
    </xdr:from>
    <xdr:ext cx="2057400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743451" y="533399"/>
          <a:ext cx="2057400" cy="609013"/>
        </a:xfrm>
        <a:prstGeom prst="rect">
          <a:avLst/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ysClr val="windowText" lastClr="000000"/>
              </a:solidFill>
            </a:rPr>
            <a:t>This</a:t>
          </a:r>
          <a:r>
            <a:rPr lang="en-US" sz="1100" baseline="0">
              <a:solidFill>
                <a:sysClr val="windowText" lastClr="000000"/>
              </a:solidFill>
            </a:rPr>
            <a:t> line should align with the interval immediately before the first frequency excursion.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6</xdr:col>
      <xdr:colOff>76200</xdr:colOff>
      <xdr:row>3</xdr:row>
      <xdr:rowOff>161631</xdr:rowOff>
    </xdr:from>
    <xdr:to>
      <xdr:col>7</xdr:col>
      <xdr:colOff>476251</xdr:colOff>
      <xdr:row>4</xdr:row>
      <xdr:rowOff>171450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>
          <a:stCxn id="3" idx="1"/>
        </xdr:cNvCxnSpPr>
      </xdr:nvCxnSpPr>
      <xdr:spPr>
        <a:xfrm flipH="1">
          <a:off x="3733800" y="837906"/>
          <a:ext cx="1009651" cy="200319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28576</xdr:colOff>
      <xdr:row>32</xdr:row>
      <xdr:rowOff>161925</xdr:rowOff>
    </xdr:from>
    <xdr:ext cx="170497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514976" y="6257925"/>
          <a:ext cx="1704974" cy="264560"/>
        </a:xfrm>
        <a:prstGeom prst="rect">
          <a:avLst/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ysClr val="windowText" lastClr="000000"/>
              </a:solidFill>
            </a:rPr>
            <a:t>Adjust offset of data here.</a:t>
          </a:r>
        </a:p>
      </xdr:txBody>
    </xdr:sp>
    <xdr:clientData/>
  </xdr:oneCellAnchor>
  <xdr:twoCellAnchor>
    <xdr:from>
      <xdr:col>8</xdr:col>
      <xdr:colOff>19050</xdr:colOff>
      <xdr:row>33</xdr:row>
      <xdr:rowOff>94180</xdr:rowOff>
    </xdr:from>
    <xdr:to>
      <xdr:col>9</xdr:col>
      <xdr:colOff>28576</xdr:colOff>
      <xdr:row>33</xdr:row>
      <xdr:rowOff>95250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>
          <a:stCxn id="6" idx="1"/>
        </xdr:cNvCxnSpPr>
      </xdr:nvCxnSpPr>
      <xdr:spPr>
        <a:xfrm flipH="1">
          <a:off x="4895850" y="6390205"/>
          <a:ext cx="619126" cy="1070"/>
        </a:xfrm>
        <a:prstGeom prst="straightConnector1">
          <a:avLst/>
        </a:prstGeom>
        <a:ln w="381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39997558519241921"/>
  </sheetPr>
  <dimension ref="A1:Z44"/>
  <sheetViews>
    <sheetView tabSelected="1" topLeftCell="B10" zoomScaleNormal="100" workbookViewId="0">
      <selection activeCell="D28" sqref="D28"/>
    </sheetView>
  </sheetViews>
  <sheetFormatPr defaultColWidth="9.1796875" defaultRowHeight="14.5" x14ac:dyDescent="0.35"/>
  <cols>
    <col min="1" max="1" width="16" style="7" customWidth="1"/>
    <col min="2" max="2" width="9.1796875" style="7"/>
    <col min="3" max="3" width="27.1796875" style="7" customWidth="1"/>
    <col min="4" max="4" width="35" style="7" customWidth="1"/>
    <col min="5" max="5" width="30.1796875" style="7" customWidth="1"/>
    <col min="6" max="6" width="11.54296875" style="7" customWidth="1"/>
    <col min="7" max="7" width="9.81640625" style="7" customWidth="1"/>
    <col min="8" max="9" width="9.1796875" style="7"/>
    <col min="10" max="10" width="9.1796875" style="7" customWidth="1"/>
    <col min="11" max="18" width="9.1796875" style="7"/>
    <col min="19" max="23" width="9.1796875" style="36"/>
    <col min="24" max="16384" width="9.1796875" style="7"/>
  </cols>
  <sheetData>
    <row r="1" spans="1:26" x14ac:dyDescent="0.35">
      <c r="A1" s="4" t="s">
        <v>48</v>
      </c>
      <c r="B1" s="5"/>
      <c r="C1" s="5"/>
      <c r="D1" s="5"/>
      <c r="E1" s="5"/>
      <c r="F1" s="5"/>
      <c r="G1" s="5"/>
      <c r="H1" s="6"/>
      <c r="Z1" s="7">
        <v>11111109</v>
      </c>
    </row>
    <row r="2" spans="1:26" x14ac:dyDescent="0.35">
      <c r="A2" s="8"/>
      <c r="B2" s="9"/>
      <c r="C2" s="9"/>
      <c r="D2" s="9"/>
      <c r="E2" s="9"/>
      <c r="F2" s="9"/>
      <c r="G2" s="9"/>
      <c r="H2" s="10"/>
    </row>
    <row r="3" spans="1:26" x14ac:dyDescent="0.35">
      <c r="A3" s="8"/>
      <c r="B3" s="9"/>
      <c r="C3" s="11" t="s">
        <v>319</v>
      </c>
      <c r="D3" s="272"/>
      <c r="E3" s="9"/>
      <c r="F3" s="9"/>
      <c r="G3" s="9"/>
      <c r="H3" s="10"/>
    </row>
    <row r="4" spans="1:26" x14ac:dyDescent="0.35">
      <c r="A4" s="8"/>
      <c r="B4" s="9"/>
      <c r="C4" s="11" t="s">
        <v>320</v>
      </c>
      <c r="D4" s="272"/>
      <c r="E4" s="9"/>
      <c r="F4" s="9"/>
      <c r="G4" s="9"/>
      <c r="H4" s="10"/>
    </row>
    <row r="5" spans="1:26" x14ac:dyDescent="0.35">
      <c r="A5" s="8"/>
      <c r="B5" s="9"/>
      <c r="C5" s="11" t="s">
        <v>321</v>
      </c>
      <c r="D5" s="283"/>
      <c r="E5" s="9"/>
      <c r="F5" s="9"/>
      <c r="G5" s="9"/>
      <c r="H5" s="10"/>
    </row>
    <row r="6" spans="1:26" x14ac:dyDescent="0.35">
      <c r="A6" s="8"/>
      <c r="B6" s="9"/>
      <c r="C6" s="11" t="s">
        <v>327</v>
      </c>
      <c r="D6" s="273"/>
      <c r="E6" s="9"/>
      <c r="F6" s="9"/>
      <c r="G6" s="9"/>
      <c r="H6" s="10"/>
    </row>
    <row r="7" spans="1:26" x14ac:dyDescent="0.35">
      <c r="A7" s="8"/>
      <c r="B7" s="9"/>
      <c r="C7" s="11" t="s">
        <v>257</v>
      </c>
      <c r="D7" s="273"/>
      <c r="E7" s="9"/>
      <c r="F7" s="9"/>
      <c r="G7" s="9"/>
      <c r="H7" s="10"/>
    </row>
    <row r="8" spans="1:26" x14ac:dyDescent="0.35">
      <c r="A8" s="8"/>
      <c r="B8" s="9"/>
      <c r="C8" s="11" t="s">
        <v>258</v>
      </c>
      <c r="D8" s="273"/>
      <c r="E8" s="9"/>
      <c r="F8" s="9"/>
      <c r="G8" s="9"/>
      <c r="H8" s="10"/>
    </row>
    <row r="9" spans="1:26" x14ac:dyDescent="0.35">
      <c r="A9" s="8"/>
      <c r="B9" s="9"/>
      <c r="C9" s="11" t="s">
        <v>259</v>
      </c>
      <c r="D9" s="273"/>
      <c r="E9" s="9"/>
      <c r="F9" s="9"/>
      <c r="G9" s="9"/>
      <c r="H9" s="10"/>
    </row>
    <row r="10" spans="1:26" x14ac:dyDescent="0.35">
      <c r="A10" s="8"/>
      <c r="B10" s="9"/>
      <c r="C10" s="11" t="s">
        <v>50</v>
      </c>
      <c r="D10" s="273"/>
      <c r="E10" s="9"/>
      <c r="F10" s="9"/>
      <c r="G10" s="9"/>
      <c r="H10" s="10"/>
    </row>
    <row r="11" spans="1:26" x14ac:dyDescent="0.35">
      <c r="A11" s="8"/>
      <c r="B11" s="9"/>
      <c r="C11" s="11" t="s">
        <v>313</v>
      </c>
      <c r="D11" s="273"/>
      <c r="E11" s="9"/>
      <c r="F11" s="12"/>
      <c r="G11" s="9"/>
      <c r="H11" s="10"/>
    </row>
    <row r="12" spans="1:26" x14ac:dyDescent="0.35">
      <c r="A12" s="8"/>
      <c r="B12" s="9"/>
      <c r="C12" s="11" t="s">
        <v>318</v>
      </c>
      <c r="D12" s="273" t="s">
        <v>332</v>
      </c>
      <c r="E12" s="9"/>
      <c r="F12" s="12"/>
      <c r="G12" s="9"/>
      <c r="H12" s="10"/>
    </row>
    <row r="13" spans="1:26" x14ac:dyDescent="0.35">
      <c r="A13" s="8"/>
      <c r="B13" s="9"/>
      <c r="C13" s="11" t="s">
        <v>314</v>
      </c>
      <c r="D13" s="273"/>
      <c r="E13" s="9"/>
      <c r="F13" s="12"/>
      <c r="G13" s="9"/>
      <c r="H13" s="10"/>
    </row>
    <row r="14" spans="1:26" x14ac:dyDescent="0.35">
      <c r="A14" s="8"/>
      <c r="B14" s="9"/>
      <c r="C14" s="11" t="s">
        <v>51</v>
      </c>
      <c r="D14" s="273"/>
      <c r="E14" s="9"/>
      <c r="F14" s="9"/>
      <c r="G14" s="9"/>
      <c r="H14" s="10"/>
    </row>
    <row r="15" spans="1:26" x14ac:dyDescent="0.35">
      <c r="A15" s="8"/>
      <c r="B15" s="9"/>
      <c r="C15" s="11" t="s">
        <v>49</v>
      </c>
      <c r="D15" s="273"/>
      <c r="E15" s="9"/>
      <c r="F15" s="9"/>
      <c r="G15" s="9"/>
      <c r="H15" s="10"/>
    </row>
    <row r="16" spans="1:26" x14ac:dyDescent="0.35">
      <c r="A16" s="13"/>
      <c r="B16" s="9"/>
      <c r="C16" s="11" t="s">
        <v>299</v>
      </c>
      <c r="D16" s="273"/>
      <c r="E16" s="9"/>
      <c r="F16" s="9"/>
      <c r="G16" s="9"/>
      <c r="H16" s="10"/>
    </row>
    <row r="17" spans="1:8" x14ac:dyDescent="0.35">
      <c r="A17" s="13"/>
      <c r="B17" s="9"/>
      <c r="C17" s="11" t="s">
        <v>322</v>
      </c>
      <c r="D17" s="274"/>
      <c r="E17" s="9" t="s">
        <v>329</v>
      </c>
      <c r="F17" s="9"/>
      <c r="G17" s="9"/>
      <c r="H17" s="10"/>
    </row>
    <row r="18" spans="1:8" x14ac:dyDescent="0.35">
      <c r="A18" s="13"/>
      <c r="B18" s="9"/>
      <c r="C18" s="11" t="s">
        <v>323</v>
      </c>
      <c r="D18" s="273"/>
      <c r="E18" s="9" t="s">
        <v>1</v>
      </c>
      <c r="F18" s="9"/>
      <c r="G18" s="9"/>
      <c r="H18" s="10"/>
    </row>
    <row r="19" spans="1:8" x14ac:dyDescent="0.35">
      <c r="A19" s="13"/>
      <c r="B19" s="9"/>
      <c r="C19" s="11" t="s">
        <v>324</v>
      </c>
      <c r="D19" s="273"/>
      <c r="E19" s="9"/>
      <c r="F19" s="14" t="s">
        <v>6</v>
      </c>
      <c r="G19" s="15">
        <f>D22*D28</f>
        <v>3</v>
      </c>
      <c r="H19" s="16" t="s">
        <v>1</v>
      </c>
    </row>
    <row r="20" spans="1:8" x14ac:dyDescent="0.35">
      <c r="A20" s="13"/>
      <c r="B20" s="9"/>
      <c r="C20" s="14" t="s">
        <v>325</v>
      </c>
      <c r="D20" s="275">
        <v>0</v>
      </c>
      <c r="E20" s="9" t="s">
        <v>0</v>
      </c>
      <c r="F20" s="14" t="s">
        <v>18</v>
      </c>
      <c r="G20" s="15">
        <f>G19-D23</f>
        <v>2.964</v>
      </c>
      <c r="H20" s="16" t="s">
        <v>1</v>
      </c>
    </row>
    <row r="21" spans="1:8" x14ac:dyDescent="0.35">
      <c r="A21" s="13"/>
      <c r="B21" s="9"/>
      <c r="C21" s="14" t="s">
        <v>326</v>
      </c>
      <c r="D21" s="275">
        <v>0</v>
      </c>
      <c r="E21" s="9" t="s">
        <v>0</v>
      </c>
      <c r="F21" s="14" t="s">
        <v>3</v>
      </c>
      <c r="G21" s="18">
        <f>D20</f>
        <v>0</v>
      </c>
      <c r="H21" s="16" t="s">
        <v>0</v>
      </c>
    </row>
    <row r="22" spans="1:8" x14ac:dyDescent="0.35">
      <c r="A22" s="13"/>
      <c r="B22" s="9"/>
      <c r="C22" s="14" t="s">
        <v>316</v>
      </c>
      <c r="D22" s="281">
        <v>0.05</v>
      </c>
      <c r="E22" s="9"/>
      <c r="F22" s="268"/>
      <c r="G22" s="268"/>
      <c r="H22" s="269"/>
    </row>
    <row r="23" spans="1:8" x14ac:dyDescent="0.35">
      <c r="A23" s="13"/>
      <c r="B23" s="9"/>
      <c r="C23" s="14" t="s">
        <v>317</v>
      </c>
      <c r="D23" s="282">
        <v>3.5999999999999997E-2</v>
      </c>
      <c r="E23" s="17" t="s">
        <v>1</v>
      </c>
      <c r="F23" s="268"/>
      <c r="G23" s="268"/>
      <c r="H23" s="269"/>
    </row>
    <row r="24" spans="1:8" x14ac:dyDescent="0.35">
      <c r="A24" s="13"/>
      <c r="B24" s="9"/>
      <c r="C24" s="14"/>
      <c r="D24" s="271"/>
      <c r="E24" s="17"/>
      <c r="F24" s="268"/>
      <c r="G24" s="268"/>
      <c r="H24" s="269"/>
    </row>
    <row r="25" spans="1:8" x14ac:dyDescent="0.35">
      <c r="A25" s="19" t="s">
        <v>14</v>
      </c>
      <c r="B25" s="20"/>
      <c r="C25" s="20"/>
      <c r="D25" s="20"/>
      <c r="E25" s="20"/>
      <c r="F25" s="20"/>
      <c r="G25" s="20"/>
      <c r="H25" s="21"/>
    </row>
    <row r="26" spans="1:8" x14ac:dyDescent="0.35">
      <c r="A26" s="22"/>
      <c r="B26" s="3"/>
      <c r="C26" s="3"/>
      <c r="D26" s="3"/>
      <c r="E26" s="3"/>
      <c r="F26" s="3"/>
      <c r="G26" s="3"/>
      <c r="H26" s="23"/>
    </row>
    <row r="27" spans="1:8" x14ac:dyDescent="0.35">
      <c r="A27" s="22"/>
      <c r="B27" s="3"/>
      <c r="C27" s="24" t="s">
        <v>256</v>
      </c>
      <c r="D27" s="270">
        <v>43693.639652777776</v>
      </c>
      <c r="E27" s="24" t="s">
        <v>15</v>
      </c>
      <c r="F27" s="24" t="s">
        <v>2</v>
      </c>
      <c r="G27" s="3"/>
      <c r="H27" s="23"/>
    </row>
    <row r="28" spans="1:8" x14ac:dyDescent="0.35">
      <c r="A28" s="22"/>
      <c r="B28" s="3"/>
      <c r="C28" s="24" t="s">
        <v>16</v>
      </c>
      <c r="D28" s="3">
        <v>60</v>
      </c>
      <c r="E28" s="25">
        <f>D27</f>
        <v>43693.639652777776</v>
      </c>
      <c r="F28" s="26">
        <f>D27</f>
        <v>43693.639652777776</v>
      </c>
      <c r="G28" s="3"/>
      <c r="H28" s="23"/>
    </row>
    <row r="29" spans="1:8" s="36" customFormat="1" x14ac:dyDescent="0.35">
      <c r="A29" s="22"/>
      <c r="B29" s="3"/>
      <c r="C29" s="3"/>
      <c r="D29" s="3"/>
      <c r="E29" s="3"/>
      <c r="F29" s="3"/>
      <c r="G29" s="3"/>
      <c r="H29" s="23"/>
    </row>
    <row r="30" spans="1:8" s="36" customFormat="1" x14ac:dyDescent="0.35">
      <c r="A30" s="27" t="s">
        <v>17</v>
      </c>
      <c r="B30" s="28"/>
      <c r="C30" s="28"/>
      <c r="D30" s="28"/>
      <c r="E30" s="28"/>
      <c r="F30" s="28"/>
      <c r="G30" s="28"/>
      <c r="H30" s="29"/>
    </row>
    <row r="31" spans="1:8" s="36" customFormat="1" x14ac:dyDescent="0.35">
      <c r="A31" s="30"/>
      <c r="B31" s="31"/>
      <c r="C31" s="32" t="s">
        <v>260</v>
      </c>
      <c r="D31" s="1" t="s">
        <v>312</v>
      </c>
      <c r="E31" s="31"/>
      <c r="F31" s="31"/>
      <c r="G31" s="31"/>
      <c r="H31" s="33"/>
    </row>
    <row r="32" spans="1:8" s="36" customFormat="1" x14ac:dyDescent="0.35">
      <c r="A32" s="30"/>
      <c r="B32" s="31"/>
      <c r="C32" s="32" t="s">
        <v>300</v>
      </c>
      <c r="D32" s="1" t="s">
        <v>315</v>
      </c>
      <c r="E32" s="31"/>
      <c r="F32" s="31"/>
      <c r="G32" s="31"/>
      <c r="H32" s="33"/>
    </row>
    <row r="33" spans="1:8" x14ac:dyDescent="0.35">
      <c r="A33" s="118"/>
      <c r="B33" s="119"/>
      <c r="C33" s="119"/>
      <c r="D33" s="119"/>
      <c r="E33" s="119"/>
      <c r="F33" s="119"/>
      <c r="G33" s="119"/>
      <c r="H33" s="120"/>
    </row>
    <row r="34" spans="1:8" x14ac:dyDescent="0.35">
      <c r="A34" s="133" t="s">
        <v>40</v>
      </c>
      <c r="B34" s="134"/>
      <c r="C34" s="134"/>
      <c r="D34" s="134"/>
      <c r="E34" s="134"/>
      <c r="F34" s="134"/>
      <c r="G34" s="134"/>
      <c r="H34" s="135"/>
    </row>
    <row r="35" spans="1:8" x14ac:dyDescent="0.35">
      <c r="A35" s="136"/>
      <c r="B35" s="137"/>
      <c r="C35" s="137"/>
      <c r="D35" s="137"/>
      <c r="E35" s="137"/>
      <c r="F35" s="137"/>
      <c r="G35" s="137"/>
      <c r="H35" s="138"/>
    </row>
    <row r="36" spans="1:8" x14ac:dyDescent="0.35">
      <c r="A36" s="136"/>
      <c r="B36" s="137"/>
      <c r="C36" s="139"/>
      <c r="D36" s="139" t="s">
        <v>20</v>
      </c>
      <c r="E36" s="276"/>
      <c r="F36" s="137" t="s">
        <v>1</v>
      </c>
      <c r="G36" s="137"/>
      <c r="H36" s="138"/>
    </row>
    <row r="37" spans="1:8" x14ac:dyDescent="0.35">
      <c r="A37" s="136"/>
      <c r="B37" s="137"/>
      <c r="C37" s="139"/>
      <c r="D37" s="139" t="s">
        <v>4</v>
      </c>
      <c r="E37" s="276"/>
      <c r="F37" s="137" t="s">
        <v>1</v>
      </c>
      <c r="G37" s="137"/>
      <c r="H37" s="138"/>
    </row>
    <row r="38" spans="1:8" x14ac:dyDescent="0.35">
      <c r="A38" s="136"/>
      <c r="B38" s="137"/>
      <c r="C38" s="139"/>
      <c r="D38" s="139" t="s">
        <v>41</v>
      </c>
      <c r="E38" s="276"/>
      <c r="F38" s="137" t="s">
        <v>1</v>
      </c>
      <c r="G38" s="137"/>
      <c r="H38" s="138"/>
    </row>
    <row r="39" spans="1:8" x14ac:dyDescent="0.35">
      <c r="A39" s="136"/>
      <c r="B39" s="137"/>
      <c r="C39" s="139"/>
      <c r="D39" s="139" t="s">
        <v>7</v>
      </c>
      <c r="E39" s="276"/>
      <c r="F39" s="137" t="s">
        <v>0</v>
      </c>
      <c r="G39" s="137"/>
      <c r="H39" s="138"/>
    </row>
    <row r="40" spans="1:8" x14ac:dyDescent="0.35">
      <c r="A40" s="136"/>
      <c r="B40" s="137"/>
      <c r="C40" s="139"/>
      <c r="D40" s="139" t="s">
        <v>8</v>
      </c>
      <c r="E40" s="276"/>
      <c r="F40" s="137" t="s">
        <v>0</v>
      </c>
      <c r="G40" s="137"/>
      <c r="H40" s="138"/>
    </row>
    <row r="41" spans="1:8" x14ac:dyDescent="0.35">
      <c r="A41" s="136"/>
      <c r="B41" s="137"/>
      <c r="C41" s="139"/>
      <c r="D41" s="139" t="s">
        <v>28</v>
      </c>
      <c r="E41" s="276"/>
      <c r="F41" s="137" t="s">
        <v>0</v>
      </c>
      <c r="G41" s="137"/>
      <c r="H41" s="138"/>
    </row>
    <row r="42" spans="1:8" x14ac:dyDescent="0.35">
      <c r="A42" s="136"/>
      <c r="B42" s="137"/>
      <c r="C42" s="139"/>
      <c r="D42" s="140" t="s">
        <v>309</v>
      </c>
      <c r="E42" s="277"/>
      <c r="F42" s="137" t="s">
        <v>0</v>
      </c>
      <c r="G42" s="137"/>
      <c r="H42" s="138"/>
    </row>
    <row r="43" spans="1:8" x14ac:dyDescent="0.35">
      <c r="A43" s="141"/>
      <c r="B43" s="142"/>
      <c r="C43" s="143"/>
      <c r="D43" s="144" t="s">
        <v>310</v>
      </c>
      <c r="E43" s="278"/>
      <c r="F43" s="142" t="s">
        <v>0</v>
      </c>
      <c r="G43" s="142"/>
      <c r="H43" s="145"/>
    </row>
    <row r="44" spans="1:8" x14ac:dyDescent="0.35">
      <c r="C44" s="34"/>
      <c r="D44" s="35"/>
      <c r="F44" s="36"/>
      <c r="G44" s="36"/>
    </row>
  </sheetData>
  <sheetProtection sheet="1" objects="1" scenario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Button 4">
              <controlPr defaultSize="0" print="0" autoFill="0" autoPict="0" macro="[0]!ReadData">
                <anchor moveWithCells="1" sizeWithCells="1">
                  <from>
                    <xdr:col>4</xdr:col>
                    <xdr:colOff>508000</xdr:colOff>
                    <xdr:row>30</xdr:row>
                    <xdr:rowOff>0</xdr:rowOff>
                  </from>
                  <to>
                    <xdr:col>5</xdr:col>
                    <xdr:colOff>476250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59999389629810485"/>
  </sheetPr>
  <dimension ref="A5:H27"/>
  <sheetViews>
    <sheetView zoomScale="90" zoomScaleNormal="90" workbookViewId="0">
      <selection activeCell="B18" sqref="B18:E26"/>
    </sheetView>
  </sheetViews>
  <sheetFormatPr defaultColWidth="9.1796875" defaultRowHeight="14.5" x14ac:dyDescent="0.35"/>
  <cols>
    <col min="1" max="1" width="7.453125" style="38" bestFit="1" customWidth="1"/>
    <col min="2" max="3" width="9.1796875" style="38"/>
    <col min="4" max="4" width="34.453125" style="38" customWidth="1"/>
    <col min="5" max="5" width="28.453125" style="38" customWidth="1"/>
    <col min="6" max="6" width="11.7265625" style="38" customWidth="1"/>
    <col min="7" max="16384" width="9.1796875" style="38"/>
  </cols>
  <sheetData>
    <row r="5" spans="1:8" ht="15" thickBot="1" x14ac:dyDescent="0.4"/>
    <row r="6" spans="1:8" s="44" customFormat="1" ht="21" x14ac:dyDescent="0.5">
      <c r="A6" s="39" t="s">
        <v>44</v>
      </c>
      <c r="B6" s="40"/>
      <c r="C6" s="41"/>
      <c r="D6" s="42"/>
      <c r="E6" s="40"/>
      <c r="F6" s="43"/>
    </row>
    <row r="7" spans="1:8" ht="15" thickBot="1" x14ac:dyDescent="0.4">
      <c r="A7" s="45"/>
      <c r="B7" s="46"/>
      <c r="C7" s="47"/>
      <c r="D7" s="48"/>
      <c r="E7" s="46"/>
      <c r="F7" s="49"/>
    </row>
    <row r="8" spans="1:8" s="7" customFormat="1" x14ac:dyDescent="0.35">
      <c r="A8" s="50"/>
      <c r="B8" s="51"/>
      <c r="C8" s="52"/>
      <c r="D8" s="53" t="s">
        <v>45</v>
      </c>
      <c r="E8" s="330" t="s">
        <v>331</v>
      </c>
      <c r="F8" s="54"/>
      <c r="G8" s="55"/>
    </row>
    <row r="9" spans="1:8" s="7" customFormat="1" x14ac:dyDescent="0.35">
      <c r="A9" s="56"/>
      <c r="B9" s="57"/>
      <c r="C9" s="57"/>
      <c r="D9" s="58" t="s">
        <v>46</v>
      </c>
      <c r="E9" s="331" t="s">
        <v>331</v>
      </c>
      <c r="F9" s="54"/>
    </row>
    <row r="10" spans="1:8" ht="26" x14ac:dyDescent="0.35">
      <c r="A10" s="59"/>
      <c r="B10" s="60"/>
      <c r="C10" s="60"/>
      <c r="D10" s="61" t="s">
        <v>261</v>
      </c>
      <c r="E10" s="332" t="s">
        <v>331</v>
      </c>
      <c r="F10" s="49"/>
      <c r="G10" s="62"/>
    </row>
    <row r="11" spans="1:8" x14ac:dyDescent="0.35">
      <c r="A11" s="63"/>
      <c r="B11" s="64"/>
      <c r="C11" s="64"/>
      <c r="D11" s="65" t="s">
        <v>291</v>
      </c>
      <c r="E11" s="66">
        <v>0.75</v>
      </c>
      <c r="F11" s="49"/>
    </row>
    <row r="12" spans="1:8" x14ac:dyDescent="0.35">
      <c r="A12" s="292" t="s">
        <v>262</v>
      </c>
      <c r="B12" s="293"/>
      <c r="C12" s="293"/>
      <c r="D12" s="293"/>
      <c r="E12" s="294"/>
      <c r="F12" s="49"/>
    </row>
    <row r="13" spans="1:8" x14ac:dyDescent="0.35">
      <c r="A13" s="292"/>
      <c r="B13" s="293"/>
      <c r="C13" s="293"/>
      <c r="D13" s="293"/>
      <c r="E13" s="294"/>
      <c r="F13" s="49"/>
      <c r="H13" s="67"/>
    </row>
    <row r="14" spans="1:8" ht="96" customHeight="1" thickBot="1" x14ac:dyDescent="0.4">
      <c r="A14" s="295"/>
      <c r="B14" s="296"/>
      <c r="C14" s="296"/>
      <c r="D14" s="296"/>
      <c r="E14" s="297"/>
      <c r="F14" s="49"/>
    </row>
    <row r="15" spans="1:8" ht="21" customHeight="1" thickBot="1" x14ac:dyDescent="0.4">
      <c r="A15" s="68"/>
      <c r="B15" s="69"/>
      <c r="C15" s="69"/>
      <c r="D15" s="69"/>
      <c r="E15" s="69"/>
      <c r="F15" s="70"/>
    </row>
    <row r="16" spans="1:8" ht="21" x14ac:dyDescent="0.5">
      <c r="A16" s="39" t="s">
        <v>311</v>
      </c>
      <c r="B16" s="40"/>
      <c r="C16" s="41"/>
      <c r="D16" s="42"/>
      <c r="E16" s="40"/>
      <c r="F16" s="43"/>
    </row>
    <row r="17" spans="1:6" ht="15.75" customHeight="1" thickBot="1" x14ac:dyDescent="0.55000000000000004">
      <c r="A17" s="131"/>
      <c r="B17" s="121"/>
      <c r="C17" s="122"/>
      <c r="D17" s="123"/>
      <c r="E17" s="121"/>
      <c r="F17" s="132"/>
    </row>
    <row r="18" spans="1:6" ht="21" x14ac:dyDescent="0.5">
      <c r="A18" s="124"/>
      <c r="B18" s="298" t="s">
        <v>330</v>
      </c>
      <c r="C18" s="299"/>
      <c r="D18" s="299"/>
      <c r="E18" s="300"/>
      <c r="F18" s="125"/>
    </row>
    <row r="19" spans="1:6" x14ac:dyDescent="0.35">
      <c r="A19" s="126"/>
      <c r="B19" s="301"/>
      <c r="C19" s="302"/>
      <c r="D19" s="302"/>
      <c r="E19" s="303"/>
      <c r="F19" s="127"/>
    </row>
    <row r="20" spans="1:6" x14ac:dyDescent="0.35">
      <c r="A20" s="126"/>
      <c r="B20" s="301"/>
      <c r="C20" s="302"/>
      <c r="D20" s="302"/>
      <c r="E20" s="303"/>
      <c r="F20" s="127"/>
    </row>
    <row r="21" spans="1:6" x14ac:dyDescent="0.35">
      <c r="A21" s="126"/>
      <c r="B21" s="301"/>
      <c r="C21" s="302"/>
      <c r="D21" s="302"/>
      <c r="E21" s="303"/>
      <c r="F21" s="127"/>
    </row>
    <row r="22" spans="1:6" x14ac:dyDescent="0.35">
      <c r="A22" s="126"/>
      <c r="B22" s="301"/>
      <c r="C22" s="302"/>
      <c r="D22" s="302"/>
      <c r="E22" s="303"/>
      <c r="F22" s="127"/>
    </row>
    <row r="23" spans="1:6" x14ac:dyDescent="0.35">
      <c r="A23" s="126"/>
      <c r="B23" s="301"/>
      <c r="C23" s="302"/>
      <c r="D23" s="302"/>
      <c r="E23" s="303"/>
      <c r="F23" s="127"/>
    </row>
    <row r="24" spans="1:6" x14ac:dyDescent="0.35">
      <c r="A24" s="126"/>
      <c r="B24" s="301"/>
      <c r="C24" s="302"/>
      <c r="D24" s="302"/>
      <c r="E24" s="303"/>
      <c r="F24" s="127"/>
    </row>
    <row r="25" spans="1:6" x14ac:dyDescent="0.35">
      <c r="A25" s="126"/>
      <c r="B25" s="301"/>
      <c r="C25" s="302"/>
      <c r="D25" s="302"/>
      <c r="E25" s="303"/>
      <c r="F25" s="127"/>
    </row>
    <row r="26" spans="1:6" ht="15" thickBot="1" x14ac:dyDescent="0.4">
      <c r="A26" s="126"/>
      <c r="B26" s="304"/>
      <c r="C26" s="305"/>
      <c r="D26" s="305"/>
      <c r="E26" s="306"/>
      <c r="F26" s="127"/>
    </row>
    <row r="27" spans="1:6" ht="15" thickBot="1" x14ac:dyDescent="0.4">
      <c r="A27" s="128"/>
      <c r="B27" s="129"/>
      <c r="C27" s="129"/>
      <c r="D27" s="129"/>
      <c r="E27" s="129"/>
      <c r="F27" s="130"/>
    </row>
  </sheetData>
  <sheetProtection sheet="1" objects="1" scenarios="1"/>
  <mergeCells count="2">
    <mergeCell ref="A12:E14"/>
    <mergeCell ref="B18:E2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4" name="Button 4">
              <controlPr defaultSize="0" print="0" autoFill="0" autoPict="0" macro="[0]!Calculate_Workbook">
                <anchor moveWithCells="1" sizeWithCells="1">
                  <from>
                    <xdr:col>1</xdr:col>
                    <xdr:colOff>488950</xdr:colOff>
                    <xdr:row>1</xdr:row>
                    <xdr:rowOff>31750</xdr:rowOff>
                  </from>
                  <to>
                    <xdr:col>3</xdr:col>
                    <xdr:colOff>1143000</xdr:colOff>
                    <xdr:row>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39997558519241921"/>
  </sheetPr>
  <dimension ref="A1:H21"/>
  <sheetViews>
    <sheetView workbookViewId="0">
      <pane ySplit="7" topLeftCell="A8" activePane="bottomLeft" state="frozen"/>
      <selection pane="bottomLeft" activeCell="C471" sqref="A8:C471"/>
    </sheetView>
  </sheetViews>
  <sheetFormatPr defaultColWidth="9.1796875" defaultRowHeight="14.5" x14ac:dyDescent="0.35"/>
  <cols>
    <col min="1" max="1" width="21.7265625" style="109" bestFit="1" customWidth="1"/>
    <col min="2" max="2" width="16.54296875" style="116" customWidth="1"/>
    <col min="3" max="3" width="24.7265625" style="117" bestFit="1" customWidth="1"/>
    <col min="4" max="4" width="22" style="37" customWidth="1"/>
    <col min="5" max="5" width="22.1796875" style="37" customWidth="1"/>
    <col min="6" max="6" width="29.81640625" style="37" customWidth="1"/>
    <col min="7" max="7" width="22.453125" style="37" customWidth="1"/>
    <col min="8" max="8" width="11.1796875" style="37" bestFit="1" customWidth="1"/>
    <col min="9" max="9" width="34.1796875" style="37" customWidth="1"/>
    <col min="10" max="11" width="26" style="37" bestFit="1" customWidth="1"/>
    <col min="12" max="16384" width="9.1796875" style="37"/>
  </cols>
  <sheetData>
    <row r="1" spans="1:8" s="106" customFormat="1" x14ac:dyDescent="0.35">
      <c r="A1" s="247"/>
      <c r="B1" s="248"/>
      <c r="C1" s="249"/>
      <c r="D1" s="250" t="s">
        <v>47</v>
      </c>
      <c r="E1" s="251">
        <f>'Main Data Entry'!$D$27-(2/(24*60))</f>
        <v>43693.63826388889</v>
      </c>
    </row>
    <row r="2" spans="1:8" s="107" customFormat="1" ht="15" thickBot="1" x14ac:dyDescent="0.4">
      <c r="A2" s="252"/>
      <c r="B2" s="253"/>
      <c r="C2" s="254"/>
      <c r="D2" s="255" t="s">
        <v>11</v>
      </c>
      <c r="E2" s="256">
        <f>myexacttimematch(E1,$A$8:$A$20000,TRUE)</f>
        <v>-1</v>
      </c>
    </row>
    <row r="3" spans="1:8" s="107" customFormat="1" x14ac:dyDescent="0.35">
      <c r="A3" s="257" t="s">
        <v>298</v>
      </c>
      <c r="B3" s="253"/>
      <c r="C3" s="254"/>
      <c r="E3" s="258"/>
    </row>
    <row r="4" spans="1:8" s="107" customFormat="1" x14ac:dyDescent="0.35">
      <c r="A4" s="257" t="s">
        <v>252</v>
      </c>
      <c r="B4" s="253"/>
      <c r="C4" s="254"/>
    </row>
    <row r="5" spans="1:8" s="107" customFormat="1" x14ac:dyDescent="0.35">
      <c r="A5" s="257" t="s">
        <v>253</v>
      </c>
      <c r="B5" s="253"/>
      <c r="C5" s="254"/>
    </row>
    <row r="6" spans="1:8" s="107" customFormat="1" x14ac:dyDescent="0.35">
      <c r="A6" s="257" t="s">
        <v>254</v>
      </c>
      <c r="B6" s="253"/>
      <c r="C6" s="254"/>
    </row>
    <row r="7" spans="1:8" s="108" customFormat="1" ht="68.25" customHeight="1" thickBot="1" x14ac:dyDescent="0.4">
      <c r="A7" s="259" t="s">
        <v>13</v>
      </c>
      <c r="B7" s="260" t="s">
        <v>10</v>
      </c>
      <c r="C7" s="260" t="s">
        <v>12</v>
      </c>
      <c r="D7" s="261"/>
      <c r="E7" s="261"/>
      <c r="G7" s="261"/>
      <c r="H7" s="261"/>
    </row>
    <row r="21" spans="4:4" x14ac:dyDescent="0.35">
      <c r="D21" s="262"/>
    </row>
  </sheetData>
  <sheetProtection sheet="1" objects="1" scenarios="1"/>
  <autoFilter ref="A7:C7" xr:uid="{00000000-0009-0000-0000-000002000000}"/>
  <pageMargins left="0.7" right="0.7" top="0.75" bottom="0.75" header="0.3" footer="0.3"/>
  <pageSetup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0" r:id="rId4" name="Button 2">
              <controlPr defaultSize="0" print="0" autoFill="0" autoPict="0" macro="[0]!ReadData">
                <anchor moveWithCells="1" sizeWithCells="1">
                  <from>
                    <xdr:col>3</xdr:col>
                    <xdr:colOff>1403350</xdr:colOff>
                    <xdr:row>6</xdr:row>
                    <xdr:rowOff>222250</xdr:rowOff>
                  </from>
                  <to>
                    <xdr:col>5</xdr:col>
                    <xdr:colOff>438150</xdr:colOff>
                    <xdr:row>6</xdr:row>
                    <xdr:rowOff>603250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theme="4" tint="0.59999389629810485"/>
  </sheetPr>
  <dimension ref="A1:AI288"/>
  <sheetViews>
    <sheetView topLeftCell="P18" zoomScale="70" zoomScaleNormal="70" workbookViewId="0">
      <selection activeCell="U100" sqref="U100"/>
    </sheetView>
  </sheetViews>
  <sheetFormatPr defaultColWidth="9.1796875" defaultRowHeight="14.5" x14ac:dyDescent="0.35"/>
  <cols>
    <col min="1" max="1" width="10.453125" style="88" customWidth="1"/>
    <col min="2" max="2" width="28.453125" style="88" customWidth="1"/>
    <col min="3" max="3" width="14.26953125" style="88" customWidth="1"/>
    <col min="4" max="4" width="12" style="88" customWidth="1"/>
    <col min="5" max="5" width="13.81640625" style="88" customWidth="1"/>
    <col min="6" max="6" width="16" style="88" customWidth="1"/>
    <col min="7" max="7" width="16" style="88" hidden="1" customWidth="1"/>
    <col min="8" max="9" width="16" style="76" hidden="1" customWidth="1"/>
    <col min="10" max="11" width="13.1796875" style="105" hidden="1" customWidth="1"/>
    <col min="12" max="15" width="13.1796875" style="76" hidden="1" customWidth="1"/>
    <col min="16" max="16" width="28.81640625" style="88" customWidth="1"/>
    <col min="17" max="17" width="33" style="88" customWidth="1"/>
    <col min="18" max="18" width="19.1796875" style="88" customWidth="1"/>
    <col min="19" max="20" width="31.1796875" style="88" customWidth="1"/>
    <col min="21" max="21" width="15.81640625" style="38" bestFit="1" customWidth="1"/>
    <col min="22" max="22" width="27.81640625" style="38" bestFit="1" customWidth="1"/>
    <col min="23" max="23" width="14.81640625" style="38" bestFit="1" customWidth="1"/>
    <col min="24" max="27" width="11.453125" style="82" customWidth="1"/>
    <col min="28" max="29" width="11.453125" style="77" customWidth="1"/>
    <col min="30" max="30" width="11.81640625" style="76" bestFit="1" customWidth="1"/>
    <col min="31" max="31" width="15.7265625" style="76" customWidth="1"/>
    <col min="32" max="32" width="16" style="76" customWidth="1"/>
    <col min="33" max="34" width="13.1796875" style="38" customWidth="1"/>
    <col min="35" max="16384" width="9.1796875" style="38"/>
  </cols>
  <sheetData>
    <row r="1" spans="1:35" x14ac:dyDescent="0.35">
      <c r="A1" s="71" t="s">
        <v>276</v>
      </c>
      <c r="B1" s="72">
        <f>Chart!$H$34</f>
        <v>0</v>
      </c>
      <c r="C1" s="72"/>
      <c r="D1" s="72"/>
      <c r="E1" s="73"/>
      <c r="F1" s="74" t="s">
        <v>301</v>
      </c>
      <c r="G1" s="75"/>
      <c r="J1" s="77"/>
      <c r="K1" s="77"/>
      <c r="L1" s="77"/>
      <c r="M1" s="77"/>
      <c r="N1" s="77"/>
      <c r="O1" s="77"/>
      <c r="P1" s="78">
        <f>'Main Data Entry'!D27</f>
        <v>43693.639652777776</v>
      </c>
      <c r="Q1" s="73"/>
      <c r="R1" s="38"/>
      <c r="S1" s="38"/>
      <c r="T1" s="79"/>
      <c r="X1" s="34"/>
      <c r="Y1" s="34"/>
      <c r="Z1" s="34"/>
      <c r="AA1" s="34"/>
      <c r="AB1" s="284"/>
      <c r="AC1" s="285"/>
      <c r="AD1" s="285"/>
      <c r="AE1" s="285"/>
      <c r="AF1" s="286"/>
    </row>
    <row r="2" spans="1:35" x14ac:dyDescent="0.35">
      <c r="A2" s="80" t="s">
        <v>278</v>
      </c>
      <c r="B2" s="81"/>
      <c r="C2" s="82"/>
      <c r="D2" s="82"/>
      <c r="E2" s="83"/>
      <c r="F2" s="75" t="s">
        <v>302</v>
      </c>
      <c r="G2" s="75"/>
      <c r="J2" s="77"/>
      <c r="K2" s="77"/>
      <c r="L2" s="77"/>
      <c r="M2" s="77"/>
      <c r="N2" s="77"/>
      <c r="O2" s="77"/>
      <c r="P2" s="84">
        <f>'Main Data Entry'!D27</f>
        <v>43693.639652777776</v>
      </c>
      <c r="Q2" s="83"/>
      <c r="R2" s="38"/>
      <c r="S2" s="38"/>
      <c r="T2" s="35"/>
      <c r="U2" s="75"/>
      <c r="V2" s="85"/>
      <c r="X2" s="113"/>
      <c r="Y2" s="113"/>
      <c r="Z2" s="113"/>
      <c r="AA2" s="113"/>
      <c r="AB2" s="287"/>
      <c r="AC2" s="288"/>
      <c r="AD2" s="288"/>
      <c r="AE2" s="288"/>
      <c r="AF2" s="289"/>
      <c r="AH2" s="38" t="s">
        <v>285</v>
      </c>
      <c r="AI2" s="86">
        <f>IF(MIN(AC:AC)&lt;59.975,FLOOR(MIN(AC:AC)-0.025,0.025),59.975)</f>
        <v>59.900000000000006</v>
      </c>
    </row>
    <row r="3" spans="1:35" x14ac:dyDescent="0.35">
      <c r="A3" s="87"/>
      <c r="B3" s="82"/>
      <c r="C3" s="82"/>
      <c r="D3" s="82"/>
      <c r="E3" s="83"/>
      <c r="F3" s="75"/>
      <c r="G3" s="76"/>
      <c r="J3" s="77"/>
      <c r="K3" s="77"/>
      <c r="L3" s="77"/>
      <c r="M3" s="77"/>
      <c r="N3" s="77"/>
      <c r="O3" s="77"/>
      <c r="P3" s="84"/>
      <c r="Q3" s="83"/>
      <c r="R3" s="38"/>
      <c r="T3" s="89"/>
      <c r="U3" s="34"/>
      <c r="V3" s="85"/>
      <c r="W3" s="88"/>
      <c r="X3" s="113"/>
      <c r="Y3" s="113"/>
      <c r="Z3" s="113"/>
      <c r="AA3" s="113"/>
      <c r="AB3" s="287"/>
      <c r="AC3" s="288"/>
      <c r="AD3" s="288"/>
      <c r="AE3" s="288"/>
      <c r="AF3" s="289"/>
      <c r="AH3" s="38" t="s">
        <v>284</v>
      </c>
      <c r="AI3" s="86">
        <f>IF(MAX(AC:AC)&gt;60.025,CEILING(MAX(AC:AC)+0.025,0.025),60.025)</f>
        <v>60.024999999999999</v>
      </c>
    </row>
    <row r="4" spans="1:35" x14ac:dyDescent="0.35">
      <c r="A4" s="153" t="s">
        <v>42</v>
      </c>
      <c r="B4" s="154"/>
      <c r="C4" s="154"/>
      <c r="D4" s="154"/>
      <c r="E4" s="154"/>
      <c r="F4" s="155"/>
      <c r="G4" s="156"/>
      <c r="H4" s="156"/>
      <c r="I4" s="156"/>
      <c r="J4" s="157"/>
      <c r="K4" s="157"/>
      <c r="L4" s="157"/>
      <c r="M4" s="157"/>
      <c r="N4" s="157"/>
      <c r="O4" s="157"/>
      <c r="P4" s="158"/>
      <c r="Q4" s="154"/>
      <c r="R4" s="159"/>
      <c r="S4" s="146" t="s">
        <v>43</v>
      </c>
      <c r="T4" s="147"/>
      <c r="U4" s="148"/>
      <c r="V4" s="149"/>
      <c r="W4" s="146"/>
      <c r="X4" s="113"/>
      <c r="Y4" s="113"/>
      <c r="Z4" s="113"/>
      <c r="AA4" s="113"/>
      <c r="AB4" s="307" t="s">
        <v>269</v>
      </c>
      <c r="AC4" s="308"/>
      <c r="AD4" s="308"/>
      <c r="AE4" s="307" t="s">
        <v>270</v>
      </c>
      <c r="AF4" s="311"/>
      <c r="AH4" s="38" t="s">
        <v>288</v>
      </c>
      <c r="AI4" s="38">
        <v>2.5000000000000001E-2</v>
      </c>
    </row>
    <row r="5" spans="1:35" x14ac:dyDescent="0.35">
      <c r="A5" s="160"/>
      <c r="B5" s="161"/>
      <c r="C5" s="161"/>
      <c r="D5" s="161"/>
      <c r="E5" s="161"/>
      <c r="F5" s="90" t="s">
        <v>20</v>
      </c>
      <c r="G5" s="156"/>
      <c r="H5" s="156"/>
      <c r="I5" s="156"/>
      <c r="J5" s="157"/>
      <c r="K5" s="157"/>
      <c r="L5" s="157"/>
      <c r="M5" s="157"/>
      <c r="N5" s="157"/>
      <c r="O5" s="157"/>
      <c r="P5" s="162">
        <f ca="1">$E$105</f>
        <v>59.985491434733071</v>
      </c>
      <c r="Q5" s="90"/>
      <c r="R5" s="2"/>
      <c r="S5" s="91"/>
      <c r="T5" s="92" t="s">
        <v>20</v>
      </c>
      <c r="U5" s="92">
        <f>'Main Data Entry'!E36</f>
        <v>0</v>
      </c>
      <c r="V5" s="93"/>
      <c r="W5" s="91"/>
      <c r="X5" s="113"/>
      <c r="Y5" s="113"/>
      <c r="Z5" s="113"/>
      <c r="AA5" s="113"/>
      <c r="AB5" s="309"/>
      <c r="AC5" s="310"/>
      <c r="AD5" s="310"/>
      <c r="AE5" s="309"/>
      <c r="AF5" s="312"/>
      <c r="AH5" s="38" t="s">
        <v>289</v>
      </c>
      <c r="AI5" s="38">
        <f>(AI3-AI2)/AI4</f>
        <v>4.9999999999997158</v>
      </c>
    </row>
    <row r="6" spans="1:35" ht="15" customHeight="1" x14ac:dyDescent="0.35">
      <c r="A6" s="160"/>
      <c r="B6" s="161"/>
      <c r="C6" s="161"/>
      <c r="D6" s="161"/>
      <c r="E6" s="161"/>
      <c r="F6" s="90" t="s">
        <v>4</v>
      </c>
      <c r="G6" s="2"/>
      <c r="H6" s="2"/>
      <c r="I6" s="2"/>
      <c r="J6" s="2"/>
      <c r="K6" s="2"/>
      <c r="L6" s="2"/>
      <c r="M6" s="2"/>
      <c r="N6" s="2"/>
      <c r="O6" s="2"/>
      <c r="P6" s="162">
        <f ca="1">$E$141</f>
        <v>59.950757460160688</v>
      </c>
      <c r="Q6" s="90"/>
      <c r="R6" s="2"/>
      <c r="S6" s="91"/>
      <c r="T6" s="92" t="s">
        <v>4</v>
      </c>
      <c r="U6" s="92">
        <f>'Main Data Entry'!E37</f>
        <v>0</v>
      </c>
      <c r="V6" s="93"/>
      <c r="W6" s="91"/>
      <c r="X6" s="113"/>
      <c r="Y6" s="113"/>
      <c r="Z6" s="113"/>
      <c r="AA6" s="113"/>
      <c r="AB6" s="315" t="s">
        <v>13</v>
      </c>
      <c r="AC6" s="318" t="s">
        <v>271</v>
      </c>
      <c r="AD6" s="318" t="s">
        <v>274</v>
      </c>
      <c r="AE6" s="318" t="s">
        <v>271</v>
      </c>
      <c r="AF6" s="321" t="s">
        <v>274</v>
      </c>
      <c r="AH6" s="38" t="s">
        <v>287</v>
      </c>
      <c r="AI6" s="86">
        <f>CEILING(MIN(AD:AD)-10,10)</f>
        <v>440</v>
      </c>
    </row>
    <row r="7" spans="1:35" ht="15" customHeight="1" x14ac:dyDescent="0.35">
      <c r="A7" s="160"/>
      <c r="B7" s="161"/>
      <c r="C7" s="161"/>
      <c r="D7" s="161"/>
      <c r="E7" s="161"/>
      <c r="F7" s="90" t="s">
        <v>5</v>
      </c>
      <c r="G7" s="2"/>
      <c r="H7" s="2"/>
      <c r="I7" s="2"/>
      <c r="J7" s="2"/>
      <c r="K7" s="2"/>
      <c r="L7" s="2"/>
      <c r="M7" s="2"/>
      <c r="N7" s="2"/>
      <c r="O7" s="2"/>
      <c r="P7" s="162">
        <f ca="1">P6-P5</f>
        <v>-3.473397457238292E-2</v>
      </c>
      <c r="Q7" s="90"/>
      <c r="R7" s="2"/>
      <c r="S7" s="91"/>
      <c r="T7" s="92" t="s">
        <v>5</v>
      </c>
      <c r="U7" s="92">
        <f>U6-U5</f>
        <v>0</v>
      </c>
      <c r="V7" s="93"/>
      <c r="W7" s="91"/>
      <c r="X7" s="113"/>
      <c r="Y7" s="113"/>
      <c r="Z7" s="113"/>
      <c r="AA7" s="113"/>
      <c r="AB7" s="316"/>
      <c r="AC7" s="319"/>
      <c r="AD7" s="319"/>
      <c r="AE7" s="319"/>
      <c r="AF7" s="322"/>
      <c r="AH7" s="38" t="s">
        <v>286</v>
      </c>
      <c r="AI7" s="86">
        <f>CEILING(MAX(AD:AD)+10,10)</f>
        <v>470</v>
      </c>
    </row>
    <row r="8" spans="1:35" ht="15" customHeight="1" x14ac:dyDescent="0.35">
      <c r="A8" s="160"/>
      <c r="B8" s="161"/>
      <c r="C8" s="161"/>
      <c r="D8" s="161"/>
      <c r="E8" s="161"/>
      <c r="F8" s="90" t="s">
        <v>304</v>
      </c>
      <c r="G8" s="2"/>
      <c r="H8" s="2"/>
      <c r="I8" s="2"/>
      <c r="J8" s="2"/>
      <c r="K8" s="2"/>
      <c r="L8" s="2"/>
      <c r="M8" s="2"/>
      <c r="N8" s="2"/>
      <c r="O8" s="2"/>
      <c r="P8" s="162">
        <f ca="1">$C$167</f>
        <v>59.956798553466797</v>
      </c>
      <c r="Q8" s="90"/>
      <c r="R8" s="2"/>
      <c r="S8" s="91"/>
      <c r="T8" s="92" t="s">
        <v>304</v>
      </c>
      <c r="U8" s="92">
        <f>'Main Data Entry'!E38</f>
        <v>0</v>
      </c>
      <c r="V8" s="93"/>
      <c r="W8" s="91"/>
      <c r="X8" s="113"/>
      <c r="Y8" s="113"/>
      <c r="Z8" s="113"/>
      <c r="AA8" s="113"/>
      <c r="AB8" s="316"/>
      <c r="AC8" s="319"/>
      <c r="AD8" s="319"/>
      <c r="AE8" s="319"/>
      <c r="AF8" s="322"/>
      <c r="AH8" s="38" t="s">
        <v>290</v>
      </c>
      <c r="AI8" s="38">
        <f>(AI7-AI6)/AI5</f>
        <v>6.0000000000003411</v>
      </c>
    </row>
    <row r="9" spans="1:35" ht="15" customHeight="1" x14ac:dyDescent="0.35">
      <c r="A9" s="160"/>
      <c r="B9" s="161"/>
      <c r="C9" s="161"/>
      <c r="D9" s="161"/>
      <c r="E9" s="161"/>
      <c r="F9" s="90" t="s">
        <v>305</v>
      </c>
      <c r="G9" s="2"/>
      <c r="H9" s="2"/>
      <c r="I9" s="2"/>
      <c r="J9" s="2"/>
      <c r="K9" s="2"/>
      <c r="L9" s="2"/>
      <c r="M9" s="2"/>
      <c r="N9" s="2"/>
      <c r="O9" s="2"/>
      <c r="P9" s="162">
        <f ca="1">P8-P5</f>
        <v>-2.8692881266273673E-2</v>
      </c>
      <c r="Q9" s="90"/>
      <c r="R9" s="2"/>
      <c r="S9" s="91"/>
      <c r="T9" s="92" t="s">
        <v>305</v>
      </c>
      <c r="U9" s="92">
        <f>U8-U5</f>
        <v>0</v>
      </c>
      <c r="V9" s="93"/>
      <c r="W9" s="91"/>
      <c r="X9" s="113"/>
      <c r="Y9" s="113"/>
      <c r="Z9" s="113"/>
      <c r="AA9" s="113"/>
      <c r="AB9" s="316"/>
      <c r="AC9" s="319"/>
      <c r="AD9" s="319"/>
      <c r="AE9" s="319"/>
      <c r="AF9" s="322"/>
    </row>
    <row r="10" spans="1:35" ht="15" customHeight="1" x14ac:dyDescent="0.35">
      <c r="A10" s="160"/>
      <c r="B10" s="161"/>
      <c r="C10" s="161"/>
      <c r="D10" s="161"/>
      <c r="E10" s="161"/>
      <c r="F10" s="90" t="s">
        <v>37</v>
      </c>
      <c r="G10" s="2"/>
      <c r="H10" s="2"/>
      <c r="I10" s="2"/>
      <c r="J10" s="2"/>
      <c r="K10" s="2"/>
      <c r="L10" s="2"/>
      <c r="M10" s="2"/>
      <c r="N10" s="2"/>
      <c r="O10" s="2"/>
      <c r="P10" s="110" t="str">
        <f ca="1">IF(P6&gt;'Main Data Entry'!D28,"High",IF(P6&lt;'Main Data Entry'!D28,"Low","Does Not Compute"))</f>
        <v>Low</v>
      </c>
      <c r="Q10" s="90"/>
      <c r="R10" s="2"/>
      <c r="S10" s="91"/>
      <c r="T10" s="92" t="s">
        <v>37</v>
      </c>
      <c r="U10" s="91" t="str">
        <f>IF(U6&gt;'Main Data Entry'!$D$28,"High",IF(U6&lt;'Main Data Entry'!$D$28,"Low","Does Not Compute"))</f>
        <v>Low</v>
      </c>
      <c r="V10" s="93"/>
      <c r="W10" s="91"/>
      <c r="X10" s="113"/>
      <c r="Y10" s="113"/>
      <c r="Z10" s="113"/>
      <c r="AA10" s="113"/>
      <c r="AB10" s="317"/>
      <c r="AC10" s="320"/>
      <c r="AD10" s="320"/>
      <c r="AE10" s="320"/>
      <c r="AF10" s="323"/>
    </row>
    <row r="11" spans="1:35" x14ac:dyDescent="0.35">
      <c r="A11" s="160"/>
      <c r="B11" s="161"/>
      <c r="C11" s="161"/>
      <c r="D11" s="161"/>
      <c r="E11" s="161"/>
      <c r="F11" s="90"/>
      <c r="G11" s="2"/>
      <c r="H11" s="2"/>
      <c r="I11" s="2"/>
      <c r="J11" s="2"/>
      <c r="K11" s="2"/>
      <c r="L11" s="2"/>
      <c r="M11" s="2"/>
      <c r="N11" s="2"/>
      <c r="O11" s="2"/>
      <c r="P11" s="162"/>
      <c r="Q11" s="90"/>
      <c r="R11" s="2"/>
      <c r="S11" s="91"/>
      <c r="T11" s="92"/>
      <c r="U11" s="91"/>
      <c r="V11" s="93"/>
      <c r="W11" s="91"/>
      <c r="X11" s="113"/>
      <c r="Y11" s="113"/>
      <c r="Z11" s="113"/>
      <c r="AA11" s="113"/>
      <c r="AB11" s="239">
        <f t="shared" ref="AB11:AB47" si="0">AB12-TIME(0,0,1)</f>
        <v>43693.63837962933</v>
      </c>
      <c r="AC11" s="240"/>
      <c r="AD11" s="240"/>
      <c r="AE11" s="240">
        <f>$AC$11</f>
        <v>0</v>
      </c>
      <c r="AF11" s="241">
        <f>$AD$11</f>
        <v>0</v>
      </c>
    </row>
    <row r="12" spans="1:35" x14ac:dyDescent="0.35">
      <c r="A12" s="160"/>
      <c r="B12" s="161"/>
      <c r="C12" s="161"/>
      <c r="D12" s="161"/>
      <c r="E12" s="161"/>
      <c r="F12" s="90" t="s">
        <v>7</v>
      </c>
      <c r="G12" s="2"/>
      <c r="H12" s="2"/>
      <c r="I12" s="2"/>
      <c r="J12" s="2"/>
      <c r="K12" s="2"/>
      <c r="L12" s="2"/>
      <c r="M12" s="2"/>
      <c r="N12" s="2"/>
      <c r="O12" s="2"/>
      <c r="P12" s="162">
        <f ca="1">$F$105</f>
        <v>448.19947509765626</v>
      </c>
      <c r="Q12" s="90" t="s">
        <v>34</v>
      </c>
      <c r="R12" s="163">
        <f ca="1">'Main Data Entry'!G21-Calculations!P12</f>
        <v>-448.19947509765626</v>
      </c>
      <c r="S12" s="91"/>
      <c r="T12" s="150" t="s">
        <v>7</v>
      </c>
      <c r="U12" s="150">
        <f>'Main Data Entry'!E39</f>
        <v>0</v>
      </c>
      <c r="V12" s="151" t="s">
        <v>34</v>
      </c>
      <c r="W12" s="91">
        <f>'Main Data Entry'!$G$21-Calculations!$U$12</f>
        <v>0</v>
      </c>
      <c r="X12" s="113"/>
      <c r="Y12" s="113"/>
      <c r="Z12" s="113"/>
      <c r="AA12" s="113"/>
      <c r="AB12" s="242">
        <f t="shared" si="0"/>
        <v>43693.638391203407</v>
      </c>
      <c r="AC12" s="199">
        <v>60.008476257324219</v>
      </c>
      <c r="AD12" s="199">
        <v>448.65975952148438</v>
      </c>
      <c r="AE12" s="199">
        <f t="shared" ref="AE12:AE75" si="1">IF($AC12="",$AE11,IF($AC12&lt;&gt;$AE11,$AC12,$AE11))</f>
        <v>60.008476257324219</v>
      </c>
      <c r="AF12" s="200">
        <f t="shared" ref="AF12:AF75" si="2">IF($AD12="",$AF11,IF($AD12&lt;&gt;$AF11,$AD12,$AF11))</f>
        <v>448.65975952148438</v>
      </c>
    </row>
    <row r="13" spans="1:35" x14ac:dyDescent="0.35">
      <c r="A13" s="160"/>
      <c r="B13" s="161"/>
      <c r="C13" s="161"/>
      <c r="D13" s="161"/>
      <c r="E13" s="161"/>
      <c r="F13" s="90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162">
        <f ca="1">$F$141</f>
        <v>454.29945697206438</v>
      </c>
      <c r="Q13" s="90" t="s">
        <v>35</v>
      </c>
      <c r="R13" s="163">
        <f ca="1">P12-'Main Data Entry'!D21</f>
        <v>448.19947509765626</v>
      </c>
      <c r="S13" s="91"/>
      <c r="T13" s="150" t="s">
        <v>8</v>
      </c>
      <c r="U13" s="150">
        <f>'Main Data Entry'!E40</f>
        <v>0</v>
      </c>
      <c r="V13" s="151" t="s">
        <v>35</v>
      </c>
      <c r="W13" s="91">
        <f>U12-'Main Data Entry'!$D$21</f>
        <v>0</v>
      </c>
      <c r="X13" s="113"/>
      <c r="Y13" s="113"/>
      <c r="Z13" s="113"/>
      <c r="AA13" s="113"/>
      <c r="AB13" s="242">
        <f t="shared" si="0"/>
        <v>43693.638402777484</v>
      </c>
      <c r="AC13" s="199"/>
      <c r="AD13" s="199"/>
      <c r="AE13" s="199">
        <f t="shared" si="1"/>
        <v>60.008476257324219</v>
      </c>
      <c r="AF13" s="200">
        <f t="shared" si="2"/>
        <v>448.65975952148438</v>
      </c>
    </row>
    <row r="14" spans="1:35" x14ac:dyDescent="0.35">
      <c r="A14" s="160"/>
      <c r="B14" s="161"/>
      <c r="C14" s="161"/>
      <c r="D14" s="161"/>
      <c r="E14" s="161"/>
      <c r="F14" s="90" t="s">
        <v>308</v>
      </c>
      <c r="G14" s="2"/>
      <c r="H14" s="2"/>
      <c r="I14" s="2"/>
      <c r="J14" s="2"/>
      <c r="K14" s="2"/>
      <c r="L14" s="2"/>
      <c r="M14" s="2"/>
      <c r="N14" s="2"/>
      <c r="O14" s="2"/>
      <c r="P14" s="111">
        <f ca="1">P13-P12</f>
        <v>6.0999818744081153</v>
      </c>
      <c r="Q14" s="90" t="s">
        <v>36</v>
      </c>
      <c r="R14" s="164" t="str">
        <f ca="1">IF(P10="Low",IF(P12&gt;=MIN(('Main Data Entry'!G21*0.98),'Main Data Entry'!G21-5),"No","Yes"),IF(P10="High",IF(Calculations!P12&lt;=MAX(('Main Data Entry'!D21+('Main Data Entry'!G21*0.2)),('Main Data Entry'!D21+5)),"No","Yes")))</f>
        <v>No</v>
      </c>
      <c r="S14" s="91"/>
      <c r="T14" s="150" t="s">
        <v>308</v>
      </c>
      <c r="U14" s="150">
        <f>U13-U12</f>
        <v>0</v>
      </c>
      <c r="V14" s="93" t="s">
        <v>36</v>
      </c>
      <c r="W14" s="91" t="str">
        <f>IF(U10="Low",IF(U12&gt;=MIN(('Main Data Entry'!$G$21*0.98),'Main Data Entry'!$G$21-5),"No","Yes"),IF(U10="High",IF(Calculations!U12&lt;=MAX(('Main Data Entry'!$D$21+('Main Data Entry'!$G$21*0.2)),('Main Data Entry'!$D$21+5)),"No","Yes")))</f>
        <v>No</v>
      </c>
      <c r="X14" s="113"/>
      <c r="Y14" s="113"/>
      <c r="Z14" s="113"/>
      <c r="AA14" s="113"/>
      <c r="AB14" s="242">
        <f t="shared" si="0"/>
        <v>43693.638414351561</v>
      </c>
      <c r="AC14" s="199">
        <v>60.008274078369141</v>
      </c>
      <c r="AD14" s="199">
        <v>448.6790771484375</v>
      </c>
      <c r="AE14" s="199">
        <f t="shared" si="1"/>
        <v>60.008274078369141</v>
      </c>
      <c r="AF14" s="200">
        <f t="shared" si="2"/>
        <v>448.6790771484375</v>
      </c>
    </row>
    <row r="15" spans="1:35" x14ac:dyDescent="0.35">
      <c r="A15" s="160"/>
      <c r="B15" s="161"/>
      <c r="C15" s="161"/>
      <c r="D15" s="161"/>
      <c r="E15" s="1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4"/>
      <c r="R15" s="2"/>
      <c r="S15" s="95"/>
      <c r="T15" s="93"/>
      <c r="U15" s="93"/>
      <c r="V15" s="93"/>
      <c r="W15" s="95"/>
      <c r="X15" s="113"/>
      <c r="Y15" s="113"/>
      <c r="Z15" s="113"/>
      <c r="AA15" s="113"/>
      <c r="AB15" s="242">
        <f t="shared" si="0"/>
        <v>43693.638425925637</v>
      </c>
      <c r="AC15" s="199"/>
      <c r="AD15" s="199"/>
      <c r="AE15" s="199">
        <f t="shared" si="1"/>
        <v>60.008274078369141</v>
      </c>
      <c r="AF15" s="200">
        <f t="shared" si="2"/>
        <v>448.6790771484375</v>
      </c>
    </row>
    <row r="16" spans="1:35" x14ac:dyDescent="0.35">
      <c r="A16" s="161"/>
      <c r="B16" s="161"/>
      <c r="C16" s="161"/>
      <c r="D16" s="161"/>
      <c r="E16" s="161"/>
      <c r="F16" s="90" t="s">
        <v>306</v>
      </c>
      <c r="G16" s="2"/>
      <c r="H16" s="2"/>
      <c r="I16" s="2"/>
      <c r="J16" s="2"/>
      <c r="K16" s="2"/>
      <c r="L16" s="2"/>
      <c r="M16" s="2"/>
      <c r="N16" s="2"/>
      <c r="O16" s="2"/>
      <c r="P16" s="111">
        <f ca="1">($D$117-$D$61)*0.59</f>
        <v>-0.22171813964843748</v>
      </c>
      <c r="Q16" s="94"/>
      <c r="R16" s="2"/>
      <c r="S16" s="91"/>
      <c r="T16" s="150" t="s">
        <v>306</v>
      </c>
      <c r="U16" s="151">
        <f>('Main Data Entry'!$E$42-'Main Data Entry'!$E$43)*0.59</f>
        <v>0</v>
      </c>
      <c r="V16" s="93"/>
      <c r="W16" s="91"/>
      <c r="X16" s="113"/>
      <c r="Y16" s="113"/>
      <c r="Z16" s="113"/>
      <c r="AA16" s="113"/>
      <c r="AB16" s="242">
        <f t="shared" si="0"/>
        <v>43693.638437499714</v>
      </c>
      <c r="AC16" s="199">
        <v>60.008068084716797</v>
      </c>
      <c r="AD16" s="199">
        <v>448.69839477539063</v>
      </c>
      <c r="AE16" s="199">
        <f t="shared" si="1"/>
        <v>60.008068084716797</v>
      </c>
      <c r="AF16" s="200">
        <f t="shared" si="2"/>
        <v>448.69839477539063</v>
      </c>
    </row>
    <row r="17" spans="1:32" x14ac:dyDescent="0.35">
      <c r="A17" s="161"/>
      <c r="B17" s="161"/>
      <c r="C17" s="161"/>
      <c r="D17" s="161"/>
      <c r="E17" s="161"/>
      <c r="F17" s="90" t="s">
        <v>21</v>
      </c>
      <c r="G17" s="2"/>
      <c r="H17" s="2"/>
      <c r="I17" s="2"/>
      <c r="J17" s="2"/>
      <c r="K17" s="2"/>
      <c r="L17" s="2"/>
      <c r="M17" s="2"/>
      <c r="N17" s="2"/>
      <c r="O17" s="2"/>
      <c r="P17" s="165">
        <f ca="1">P14-P16</f>
        <v>6.3217000140565531</v>
      </c>
      <c r="Q17" s="90"/>
      <c r="R17" s="2"/>
      <c r="S17" s="91"/>
      <c r="T17" s="151" t="s">
        <v>21</v>
      </c>
      <c r="U17" s="150">
        <f>U14-U16</f>
        <v>0</v>
      </c>
      <c r="V17" s="93"/>
      <c r="W17" s="91"/>
      <c r="X17" s="113"/>
      <c r="Y17" s="113"/>
      <c r="Z17" s="113"/>
      <c r="AA17" s="113"/>
      <c r="AB17" s="242">
        <f t="shared" si="0"/>
        <v>43693.638449073791</v>
      </c>
      <c r="AC17" s="199"/>
      <c r="AD17" s="199"/>
      <c r="AE17" s="199">
        <f t="shared" si="1"/>
        <v>60.008068084716797</v>
      </c>
      <c r="AF17" s="200">
        <f t="shared" si="2"/>
        <v>448.69839477539063</v>
      </c>
    </row>
    <row r="18" spans="1:32" x14ac:dyDescent="0.35">
      <c r="A18" s="161"/>
      <c r="B18" s="161"/>
      <c r="C18" s="161"/>
      <c r="D18" s="161"/>
      <c r="E18" s="161"/>
      <c r="F18" s="90" t="s">
        <v>22</v>
      </c>
      <c r="G18" s="2"/>
      <c r="H18" s="2"/>
      <c r="I18" s="2"/>
      <c r="J18" s="2"/>
      <c r="K18" s="2"/>
      <c r="L18" s="2"/>
      <c r="M18" s="2"/>
      <c r="N18" s="2"/>
      <c r="O18" s="2"/>
      <c r="P18" s="111">
        <f ca="1">$R$105</f>
        <v>0</v>
      </c>
      <c r="Q18" s="90"/>
      <c r="R18" s="2"/>
      <c r="S18" s="91"/>
      <c r="T18" s="150" t="s">
        <v>22</v>
      </c>
      <c r="U18" s="150">
        <f>IF($U$5&gt;'Main Data Entry'!$D$28+'Main Data Entry'!$D$23,((Calculations!$U$5-'Main Data Entry'!$D$28-'Main Data Entry'!$D$23)/('Main Data Entry'!$D$28*'Main Data Entry'!$D$22-'Main Data Entry'!$D$23))*-1*'Main Data Entry'!$D$20,IF(Calculations!$U$5&lt;'Main Data Entry'!$D$28-'Main Data Entry'!$D$23,((Calculations!$U$5-'Main Data Entry'!$D$28+'Main Data Entry'!$D$23)/('Main Data Entry'!$D$28*'Main Data Entry'!$D$22-'Main Data Entry'!$D$23))*-1*'Main Data Entry'!$D$20,0))</f>
        <v>0</v>
      </c>
      <c r="V18" s="93"/>
      <c r="W18" s="91"/>
      <c r="X18" s="113"/>
      <c r="Y18" s="113"/>
      <c r="Z18" s="113"/>
      <c r="AA18" s="113"/>
      <c r="AB18" s="242">
        <f t="shared" si="0"/>
        <v>43693.638460647868</v>
      </c>
      <c r="AC18" s="199">
        <v>60.007865905761719</v>
      </c>
      <c r="AD18" s="199">
        <v>448.71768188476563</v>
      </c>
      <c r="AE18" s="199">
        <f t="shared" si="1"/>
        <v>60.007865905761719</v>
      </c>
      <c r="AF18" s="200">
        <f t="shared" si="2"/>
        <v>448.71768188476563</v>
      </c>
    </row>
    <row r="19" spans="1:32" x14ac:dyDescent="0.35">
      <c r="A19" s="161"/>
      <c r="B19" s="161"/>
      <c r="C19" s="161"/>
      <c r="D19" s="161"/>
      <c r="E19" s="161"/>
      <c r="F19" s="90" t="s">
        <v>23</v>
      </c>
      <c r="G19" s="2"/>
      <c r="H19" s="2"/>
      <c r="I19" s="2"/>
      <c r="J19" s="2"/>
      <c r="K19" s="2"/>
      <c r="L19" s="2"/>
      <c r="M19" s="2"/>
      <c r="N19" s="2"/>
      <c r="O19" s="2"/>
      <c r="P19" s="111">
        <f ca="1">$R$141</f>
        <v>0</v>
      </c>
      <c r="Q19" s="90"/>
      <c r="R19" s="2"/>
      <c r="S19" s="91"/>
      <c r="T19" s="150" t="s">
        <v>23</v>
      </c>
      <c r="U19" s="150">
        <f>IF($U$6&gt;'Main Data Entry'!$D$28+'Main Data Entry'!$D$23,((Calculations!$U$6-'Main Data Entry'!$D$28-'Main Data Entry'!$D$23)/('Main Data Entry'!$D$28*'Main Data Entry'!$D$22-'Main Data Entry'!$D$23))*-1*'Main Data Entry'!$D$20,IF(Calculations!$U$6&lt;'Main Data Entry'!$D$28-'Main Data Entry'!$D$23,((Calculations!$U$6-'Main Data Entry'!$D$28+'Main Data Entry'!$D$23)/('Main Data Entry'!$D$28*'Main Data Entry'!$D$22-'Main Data Entry'!$D$23))*-1*'Main Data Entry'!$D$20,0))</f>
        <v>0</v>
      </c>
      <c r="V19" s="93"/>
      <c r="W19" s="91"/>
      <c r="X19" s="113"/>
      <c r="Y19" s="113"/>
      <c r="Z19" s="113"/>
      <c r="AA19" s="113"/>
      <c r="AB19" s="242">
        <f t="shared" si="0"/>
        <v>43693.638472221945</v>
      </c>
      <c r="AC19" s="199"/>
      <c r="AD19" s="199"/>
      <c r="AE19" s="199">
        <f t="shared" si="1"/>
        <v>60.007865905761719</v>
      </c>
      <c r="AF19" s="200">
        <f t="shared" si="2"/>
        <v>448.71768188476563</v>
      </c>
    </row>
    <row r="20" spans="1:32" x14ac:dyDescent="0.35">
      <c r="A20" s="161"/>
      <c r="B20" s="161"/>
      <c r="C20" s="161"/>
      <c r="D20" s="161"/>
      <c r="E20" s="161"/>
      <c r="F20" s="90" t="s">
        <v>24</v>
      </c>
      <c r="G20" s="2"/>
      <c r="H20" s="2"/>
      <c r="I20" s="2"/>
      <c r="J20" s="2"/>
      <c r="K20" s="2"/>
      <c r="L20" s="2"/>
      <c r="M20" s="2"/>
      <c r="N20" s="2"/>
      <c r="O20" s="2"/>
      <c r="P20" s="111">
        <f ca="1">$P$19-$P$18</f>
        <v>0</v>
      </c>
      <c r="Q20" s="90"/>
      <c r="R20" s="2"/>
      <c r="S20" s="91"/>
      <c r="T20" s="150" t="s">
        <v>24</v>
      </c>
      <c r="U20" s="150">
        <f>U19-U18</f>
        <v>0</v>
      </c>
      <c r="V20" s="93"/>
      <c r="W20" s="91"/>
      <c r="X20" s="113"/>
      <c r="Y20" s="113"/>
      <c r="Z20" s="113"/>
      <c r="AA20" s="113"/>
      <c r="AB20" s="242">
        <f t="shared" si="0"/>
        <v>43693.638483796021</v>
      </c>
      <c r="AC20" s="199">
        <v>60.007427215576172</v>
      </c>
      <c r="AD20" s="199">
        <v>448.73699951171875</v>
      </c>
      <c r="AE20" s="199">
        <f t="shared" si="1"/>
        <v>60.007427215576172</v>
      </c>
      <c r="AF20" s="200">
        <f t="shared" si="2"/>
        <v>448.73699951171875</v>
      </c>
    </row>
    <row r="21" spans="1:32" x14ac:dyDescent="0.35">
      <c r="A21" s="161"/>
      <c r="B21" s="161"/>
      <c r="C21" s="161"/>
      <c r="D21" s="161"/>
      <c r="E21" s="161"/>
      <c r="F21" s="90" t="s">
        <v>26</v>
      </c>
      <c r="G21" s="2"/>
      <c r="H21" s="2"/>
      <c r="I21" s="2"/>
      <c r="J21" s="2"/>
      <c r="K21" s="2"/>
      <c r="L21" s="2"/>
      <c r="M21" s="2"/>
      <c r="N21" s="2"/>
      <c r="O21" s="2"/>
      <c r="P21" s="111">
        <f ca="1">$P$20</f>
        <v>0</v>
      </c>
      <c r="Q21" s="90"/>
      <c r="R21" s="2"/>
      <c r="S21" s="91"/>
      <c r="T21" s="150" t="s">
        <v>26</v>
      </c>
      <c r="U21" s="150">
        <f>U20</f>
        <v>0</v>
      </c>
      <c r="V21" s="93"/>
      <c r="W21" s="91"/>
      <c r="X21" s="113"/>
      <c r="Y21" s="113"/>
      <c r="Z21" s="113"/>
      <c r="AA21" s="113"/>
      <c r="AB21" s="242">
        <f t="shared" si="0"/>
        <v>43693.638495370098</v>
      </c>
      <c r="AC21" s="199"/>
      <c r="AD21" s="199"/>
      <c r="AE21" s="199">
        <f t="shared" si="1"/>
        <v>60.007427215576172</v>
      </c>
      <c r="AF21" s="200">
        <f t="shared" si="2"/>
        <v>448.73699951171875</v>
      </c>
    </row>
    <row r="22" spans="1:32" x14ac:dyDescent="0.35">
      <c r="A22" s="161"/>
      <c r="B22" s="161"/>
      <c r="C22" s="161"/>
      <c r="D22" s="161"/>
      <c r="E22" s="161"/>
      <c r="F22" s="90"/>
      <c r="G22" s="2"/>
      <c r="H22" s="2"/>
      <c r="I22" s="2"/>
      <c r="J22" s="2"/>
      <c r="K22" s="2"/>
      <c r="L22" s="2"/>
      <c r="M22" s="2"/>
      <c r="N22" s="2"/>
      <c r="O22" s="2"/>
      <c r="P22" s="112"/>
      <c r="Q22" s="90"/>
      <c r="R22" s="2"/>
      <c r="S22" s="91"/>
      <c r="T22" s="152"/>
      <c r="U22" s="150"/>
      <c r="V22" s="93"/>
      <c r="W22" s="91"/>
      <c r="X22" s="113"/>
      <c r="Y22" s="113"/>
      <c r="Z22" s="113"/>
      <c r="AA22" s="113"/>
      <c r="AB22" s="242">
        <f t="shared" si="0"/>
        <v>43693.638506944175</v>
      </c>
      <c r="AC22" s="199">
        <v>60.006988525390625</v>
      </c>
      <c r="AD22" s="199">
        <v>448.75628662109375</v>
      </c>
      <c r="AE22" s="199">
        <f t="shared" si="1"/>
        <v>60.006988525390625</v>
      </c>
      <c r="AF22" s="200">
        <f t="shared" si="2"/>
        <v>448.75628662109375</v>
      </c>
    </row>
    <row r="23" spans="1:32" x14ac:dyDescent="0.35">
      <c r="A23" s="161"/>
      <c r="B23" s="161"/>
      <c r="C23" s="161"/>
      <c r="D23" s="161"/>
      <c r="E23" s="161"/>
      <c r="F23" s="90" t="s">
        <v>25</v>
      </c>
      <c r="G23" s="2"/>
      <c r="H23" s="2"/>
      <c r="I23" s="2"/>
      <c r="J23" s="2"/>
      <c r="K23" s="2"/>
      <c r="L23" s="2"/>
      <c r="M23" s="2"/>
      <c r="N23" s="2"/>
      <c r="O23" s="2"/>
      <c r="P23" s="112">
        <f ca="1">IFERROR($P$17/$P$21,0)</f>
        <v>0</v>
      </c>
      <c r="Q23" s="90" t="s">
        <v>38</v>
      </c>
      <c r="R23" s="112" t="str">
        <f ca="1">IFERROR(IF($R$14="Yes",P23,"No Evaluation"),0)</f>
        <v>No Evaluation</v>
      </c>
      <c r="S23" s="91"/>
      <c r="T23" s="152" t="s">
        <v>25</v>
      </c>
      <c r="U23" s="96">
        <f>IFERROR(U17/U21,0)</f>
        <v>0</v>
      </c>
      <c r="V23" s="152" t="s">
        <v>38</v>
      </c>
      <c r="W23" s="96" t="str">
        <f>IFERROR(IF($W$14="Yes",U23,"No Evaluation"),0)</f>
        <v>No Evaluation</v>
      </c>
      <c r="X23" s="113"/>
      <c r="Y23" s="113"/>
      <c r="Z23" s="113"/>
      <c r="AA23" s="113"/>
      <c r="AB23" s="242">
        <f t="shared" si="0"/>
        <v>43693.638518518252</v>
      </c>
      <c r="AC23" s="199"/>
      <c r="AD23" s="199"/>
      <c r="AE23" s="199">
        <f t="shared" si="1"/>
        <v>60.006988525390625</v>
      </c>
      <c r="AF23" s="200">
        <f t="shared" si="2"/>
        <v>448.75628662109375</v>
      </c>
    </row>
    <row r="24" spans="1:32" x14ac:dyDescent="0.35">
      <c r="A24" s="161"/>
      <c r="B24" s="161"/>
      <c r="C24" s="161"/>
      <c r="D24" s="161"/>
      <c r="E24" s="161"/>
      <c r="F24" s="90"/>
      <c r="G24" s="2"/>
      <c r="H24" s="2"/>
      <c r="I24" s="2"/>
      <c r="J24" s="2"/>
      <c r="K24" s="2"/>
      <c r="L24" s="2"/>
      <c r="M24" s="2"/>
      <c r="N24" s="2"/>
      <c r="O24" s="2"/>
      <c r="P24" s="162"/>
      <c r="Q24" s="90"/>
      <c r="R24" s="2"/>
      <c r="S24" s="91"/>
      <c r="T24" s="92"/>
      <c r="U24" s="91"/>
      <c r="V24" s="93"/>
      <c r="W24" s="91"/>
      <c r="X24" s="84"/>
      <c r="Y24" s="84"/>
      <c r="Z24" s="84"/>
      <c r="AA24" s="84"/>
      <c r="AB24" s="242">
        <f t="shared" si="0"/>
        <v>43693.638530092328</v>
      </c>
      <c r="AC24" s="199">
        <v>60.006549835205078</v>
      </c>
      <c r="AD24" s="199">
        <v>448.77560424804688</v>
      </c>
      <c r="AE24" s="199">
        <f t="shared" si="1"/>
        <v>60.006549835205078</v>
      </c>
      <c r="AF24" s="200">
        <f t="shared" si="2"/>
        <v>448.77560424804688</v>
      </c>
    </row>
    <row r="25" spans="1:32" x14ac:dyDescent="0.35">
      <c r="A25" s="161"/>
      <c r="B25" s="161"/>
      <c r="C25" s="161"/>
      <c r="D25" s="161"/>
      <c r="E25" s="161"/>
      <c r="F25" s="90" t="s">
        <v>28</v>
      </c>
      <c r="G25" s="2"/>
      <c r="H25" s="2"/>
      <c r="I25" s="2"/>
      <c r="J25" s="2"/>
      <c r="K25" s="2"/>
      <c r="L25" s="2"/>
      <c r="M25" s="2"/>
      <c r="N25" s="2"/>
      <c r="O25" s="2"/>
      <c r="P25" s="111">
        <f ca="1">MAX($D$167:$D$181)</f>
        <v>454.02902221679688</v>
      </c>
      <c r="Q25" s="90"/>
      <c r="R25" s="2"/>
      <c r="S25" s="91"/>
      <c r="T25" s="150" t="s">
        <v>28</v>
      </c>
      <c r="U25" s="97">
        <f>'Main Data Entry'!$E$41</f>
        <v>0</v>
      </c>
      <c r="V25" s="93"/>
      <c r="W25" s="91"/>
      <c r="X25" s="34"/>
      <c r="Y25" s="34"/>
      <c r="Z25" s="34"/>
      <c r="AA25" s="34"/>
      <c r="AB25" s="242">
        <f t="shared" si="0"/>
        <v>43693.638541666405</v>
      </c>
      <c r="AC25" s="199"/>
      <c r="AD25" s="199"/>
      <c r="AE25" s="199">
        <f t="shared" si="1"/>
        <v>60.006549835205078</v>
      </c>
      <c r="AF25" s="200">
        <f t="shared" si="2"/>
        <v>448.77560424804688</v>
      </c>
    </row>
    <row r="26" spans="1:32" x14ac:dyDescent="0.35">
      <c r="A26" s="161"/>
      <c r="B26" s="161"/>
      <c r="C26" s="161"/>
      <c r="D26" s="161"/>
      <c r="E26" s="2"/>
      <c r="F26" s="90" t="s">
        <v>27</v>
      </c>
      <c r="G26" s="2"/>
      <c r="H26" s="2"/>
      <c r="I26" s="2"/>
      <c r="J26" s="2"/>
      <c r="K26" s="2"/>
      <c r="L26" s="2"/>
      <c r="M26" s="2"/>
      <c r="N26" s="2"/>
      <c r="O26" s="2"/>
      <c r="P26" s="111">
        <f ca="1">P25-P12</f>
        <v>5.8295471191406136</v>
      </c>
      <c r="Q26" s="90"/>
      <c r="R26" s="2"/>
      <c r="S26" s="91"/>
      <c r="T26" s="150" t="s">
        <v>27</v>
      </c>
      <c r="U26" s="150">
        <f>U25-U12</f>
        <v>0</v>
      </c>
      <c r="V26" s="93"/>
      <c r="W26" s="91"/>
      <c r="X26" s="34"/>
      <c r="Y26" s="34"/>
      <c r="Z26" s="34"/>
      <c r="AA26" s="34"/>
      <c r="AB26" s="242">
        <f t="shared" si="0"/>
        <v>43693.638553240482</v>
      </c>
      <c r="AC26" s="199">
        <v>60.002735137939453</v>
      </c>
      <c r="AD26" s="199">
        <v>448.36380004882813</v>
      </c>
      <c r="AE26" s="199">
        <f t="shared" si="1"/>
        <v>60.002735137939453</v>
      </c>
      <c r="AF26" s="200">
        <f t="shared" si="2"/>
        <v>448.36380004882813</v>
      </c>
    </row>
    <row r="27" spans="1:32" x14ac:dyDescent="0.35">
      <c r="A27" s="161"/>
      <c r="B27" s="161"/>
      <c r="C27" s="161"/>
      <c r="D27" s="161"/>
      <c r="E27" s="2"/>
      <c r="F27" s="90" t="s">
        <v>307</v>
      </c>
      <c r="G27" s="2"/>
      <c r="H27" s="2"/>
      <c r="I27" s="2"/>
      <c r="J27" s="2"/>
      <c r="K27" s="2"/>
      <c r="L27" s="2"/>
      <c r="M27" s="2"/>
      <c r="N27" s="2"/>
      <c r="O27" s="2"/>
      <c r="P27" s="111">
        <f ca="1">($D$117-$D$61)*0.821</f>
        <v>-0.30852642822265625</v>
      </c>
      <c r="Q27" s="90"/>
      <c r="R27" s="2"/>
      <c r="S27" s="91"/>
      <c r="T27" s="150" t="s">
        <v>307</v>
      </c>
      <c r="U27" s="150">
        <f>('Main Data Entry'!$E$42-'Main Data Entry'!$E$43)*0.821</f>
        <v>0</v>
      </c>
      <c r="V27" s="93"/>
      <c r="W27" s="91"/>
      <c r="X27" s="113"/>
      <c r="Y27" s="113"/>
      <c r="Z27" s="113"/>
      <c r="AA27" s="113"/>
      <c r="AB27" s="242">
        <f t="shared" si="0"/>
        <v>43693.638564814559</v>
      </c>
      <c r="AC27" s="199"/>
      <c r="AD27" s="199"/>
      <c r="AE27" s="199">
        <f t="shared" si="1"/>
        <v>60.002735137939453</v>
      </c>
      <c r="AF27" s="200">
        <f t="shared" si="2"/>
        <v>448.36380004882813</v>
      </c>
    </row>
    <row r="28" spans="1:32" x14ac:dyDescent="0.35">
      <c r="A28" s="161"/>
      <c r="B28" s="161"/>
      <c r="C28" s="161"/>
      <c r="D28" s="161"/>
      <c r="E28" s="2"/>
      <c r="F28" s="90" t="s">
        <v>29</v>
      </c>
      <c r="G28" s="2"/>
      <c r="H28" s="2"/>
      <c r="I28" s="2"/>
      <c r="J28" s="2"/>
      <c r="K28" s="2"/>
      <c r="L28" s="2"/>
      <c r="M28" s="2"/>
      <c r="N28" s="2"/>
      <c r="O28" s="2"/>
      <c r="P28" s="111">
        <f ca="1">$P$26-$P$27</f>
        <v>6.1380735473632697</v>
      </c>
      <c r="Q28" s="90"/>
      <c r="R28" s="2"/>
      <c r="S28" s="91"/>
      <c r="T28" s="150" t="s">
        <v>29</v>
      </c>
      <c r="U28" s="150">
        <f>U26-U27</f>
        <v>0</v>
      </c>
      <c r="V28" s="93"/>
      <c r="W28" s="91"/>
      <c r="AB28" s="242">
        <f t="shared" si="0"/>
        <v>43693.638576388636</v>
      </c>
      <c r="AC28" s="199">
        <v>59.998920440673828</v>
      </c>
      <c r="AD28" s="199">
        <v>448.3148193359375</v>
      </c>
      <c r="AE28" s="199">
        <f t="shared" si="1"/>
        <v>59.998920440673828</v>
      </c>
      <c r="AF28" s="200">
        <f t="shared" si="2"/>
        <v>448.3148193359375</v>
      </c>
    </row>
    <row r="29" spans="1:32" x14ac:dyDescent="0.35">
      <c r="A29" s="161"/>
      <c r="B29" s="161"/>
      <c r="C29" s="161"/>
      <c r="D29" s="161"/>
      <c r="E29" s="2"/>
      <c r="F29" s="90" t="s">
        <v>30</v>
      </c>
      <c r="G29" s="2"/>
      <c r="H29" s="2"/>
      <c r="I29" s="2"/>
      <c r="J29" s="2"/>
      <c r="K29" s="2"/>
      <c r="L29" s="2"/>
      <c r="M29" s="2"/>
      <c r="N29" s="2"/>
      <c r="O29" s="2"/>
      <c r="P29" s="165">
        <f ca="1">$Q$167</f>
        <v>0</v>
      </c>
      <c r="Q29" s="90"/>
      <c r="R29" s="2"/>
      <c r="S29" s="91"/>
      <c r="T29" s="151" t="s">
        <v>30</v>
      </c>
      <c r="U29" s="150">
        <f>V108</f>
        <v>0</v>
      </c>
      <c r="V29" s="93"/>
      <c r="W29" s="91"/>
      <c r="AB29" s="242">
        <f t="shared" si="0"/>
        <v>43693.638587962712</v>
      </c>
      <c r="AC29" s="199"/>
      <c r="AD29" s="199"/>
      <c r="AE29" s="199">
        <f t="shared" si="1"/>
        <v>59.998920440673828</v>
      </c>
      <c r="AF29" s="200">
        <f t="shared" si="2"/>
        <v>448.3148193359375</v>
      </c>
    </row>
    <row r="30" spans="1:32" x14ac:dyDescent="0.35">
      <c r="A30" s="161"/>
      <c r="B30" s="161"/>
      <c r="C30" s="161"/>
      <c r="D30" s="161"/>
      <c r="E30" s="2"/>
      <c r="F30" s="90" t="s">
        <v>31</v>
      </c>
      <c r="G30" s="2"/>
      <c r="H30" s="2"/>
      <c r="I30" s="2"/>
      <c r="J30" s="2"/>
      <c r="K30" s="2"/>
      <c r="L30" s="2"/>
      <c r="M30" s="2"/>
      <c r="N30" s="2"/>
      <c r="O30" s="2"/>
      <c r="P30" s="165">
        <f ca="1">$P$29-$P$18</f>
        <v>0</v>
      </c>
      <c r="Q30" s="90"/>
      <c r="R30" s="2"/>
      <c r="S30" s="91"/>
      <c r="T30" s="151" t="s">
        <v>31</v>
      </c>
      <c r="U30" s="150">
        <f>IF('Main Data Entry'!$E$38&lt;'Main Data Entry'!$D$28-'Main Data Entry'!$D$23,(('Main Data Entry'!$E$38-'Main Data Entry'!$D$28+'Main Data Entry'!$D$23)/('Main Data Entry'!$D$28*'Main Data Entry'!$D$22-'Main Data Entry'!$D$23))*(-1)*'Main Data Entry'!$G$21,IF('Main Data Entry'!$E$38&gt;'Main Data Entry'!$D$28+'Main Data Entry'!$D$23,(('Main Data Entry'!$E$38-'Main Data Entry'!$D$28-'Main Data Entry'!$D$23)/('Main Data Entry'!$D$28*'Main Data Entry'!$D$22-'Main Data Entry'!$D$23))*(-1)*'Main Data Entry'!$G$21,0))</f>
        <v>0</v>
      </c>
      <c r="V30" s="93"/>
      <c r="W30" s="91"/>
      <c r="AB30" s="242">
        <f t="shared" si="0"/>
        <v>43693.638599536789</v>
      </c>
      <c r="AC30" s="199">
        <v>59.995105743408203</v>
      </c>
      <c r="AD30" s="199">
        <v>448.265869140625</v>
      </c>
      <c r="AE30" s="199">
        <f t="shared" si="1"/>
        <v>59.995105743408203</v>
      </c>
      <c r="AF30" s="200">
        <f t="shared" si="2"/>
        <v>448.265869140625</v>
      </c>
    </row>
    <row r="31" spans="1:32" x14ac:dyDescent="0.35">
      <c r="A31" s="161"/>
      <c r="B31" s="161"/>
      <c r="C31" s="161"/>
      <c r="D31" s="161"/>
      <c r="E31" s="2"/>
      <c r="F31" s="90" t="s">
        <v>32</v>
      </c>
      <c r="G31" s="2"/>
      <c r="H31" s="2"/>
      <c r="I31" s="2"/>
      <c r="J31" s="2"/>
      <c r="K31" s="2"/>
      <c r="L31" s="2"/>
      <c r="M31" s="2"/>
      <c r="N31" s="2"/>
      <c r="O31" s="2"/>
      <c r="P31" s="165">
        <f ca="1">$P$30</f>
        <v>0</v>
      </c>
      <c r="Q31" s="90"/>
      <c r="R31" s="2"/>
      <c r="S31" s="91"/>
      <c r="T31" s="151" t="s">
        <v>32</v>
      </c>
      <c r="U31" s="150">
        <f>U30</f>
        <v>0</v>
      </c>
      <c r="V31" s="93"/>
      <c r="W31" s="91"/>
      <c r="AB31" s="242">
        <f t="shared" si="0"/>
        <v>43693.638611110866</v>
      </c>
      <c r="AC31" s="199"/>
      <c r="AD31" s="199"/>
      <c r="AE31" s="199">
        <f t="shared" si="1"/>
        <v>59.995105743408203</v>
      </c>
      <c r="AF31" s="200">
        <f t="shared" si="2"/>
        <v>448.265869140625</v>
      </c>
    </row>
    <row r="32" spans="1:32" x14ac:dyDescent="0.35">
      <c r="A32" s="161"/>
      <c r="B32" s="161"/>
      <c r="C32" s="161"/>
      <c r="D32" s="161"/>
      <c r="E32" s="2"/>
      <c r="F32" s="90"/>
      <c r="G32" s="2"/>
      <c r="H32" s="2"/>
      <c r="I32" s="2"/>
      <c r="J32" s="2"/>
      <c r="K32" s="2"/>
      <c r="L32" s="2"/>
      <c r="M32" s="2"/>
      <c r="N32" s="2"/>
      <c r="O32" s="2"/>
      <c r="P32" s="165"/>
      <c r="Q32" s="90"/>
      <c r="R32" s="2"/>
      <c r="S32" s="91"/>
      <c r="T32" s="151"/>
      <c r="U32" s="91"/>
      <c r="V32" s="93"/>
      <c r="W32" s="91"/>
      <c r="AB32" s="242">
        <f t="shared" si="0"/>
        <v>43693.638622684943</v>
      </c>
      <c r="AC32" s="199">
        <v>59.995105743408203</v>
      </c>
      <c r="AD32" s="199">
        <v>448.2169189453125</v>
      </c>
      <c r="AE32" s="199">
        <f t="shared" si="1"/>
        <v>59.995105743408203</v>
      </c>
      <c r="AF32" s="200">
        <f t="shared" si="2"/>
        <v>448.2169189453125</v>
      </c>
    </row>
    <row r="33" spans="1:32" x14ac:dyDescent="0.35">
      <c r="A33" s="161"/>
      <c r="B33" s="161"/>
      <c r="C33" s="161"/>
      <c r="D33" s="161"/>
      <c r="E33" s="2"/>
      <c r="F33" s="90" t="s">
        <v>33</v>
      </c>
      <c r="G33" s="2"/>
      <c r="H33" s="2"/>
      <c r="I33" s="2"/>
      <c r="J33" s="2"/>
      <c r="K33" s="2"/>
      <c r="L33" s="2"/>
      <c r="M33" s="2"/>
      <c r="N33" s="2"/>
      <c r="O33" s="2"/>
      <c r="P33" s="112">
        <f ca="1">IFERROR($P$28/$P$31,0)</f>
        <v>0</v>
      </c>
      <c r="Q33" s="90" t="s">
        <v>39</v>
      </c>
      <c r="R33" s="112" t="str">
        <f ca="1">IFERROR(IF($R$14="Yes",P33,"No Evaluation"),0)</f>
        <v>No Evaluation</v>
      </c>
      <c r="S33" s="91"/>
      <c r="T33" s="152" t="s">
        <v>33</v>
      </c>
      <c r="U33" s="96">
        <f>IFERROR(U28/U31,0)</f>
        <v>0</v>
      </c>
      <c r="V33" s="152" t="s">
        <v>39</v>
      </c>
      <c r="W33" s="96" t="str">
        <f>IFERROR(IF($W$14="Yes",U33,"No Evaluation"),0)</f>
        <v>No Evaluation</v>
      </c>
      <c r="AB33" s="242">
        <f t="shared" si="0"/>
        <v>43693.638634259019</v>
      </c>
      <c r="AC33" s="199"/>
      <c r="AD33" s="199"/>
      <c r="AE33" s="199">
        <f t="shared" si="1"/>
        <v>59.995105743408203</v>
      </c>
      <c r="AF33" s="200">
        <f t="shared" si="2"/>
        <v>448.2169189453125</v>
      </c>
    </row>
    <row r="34" spans="1:32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T34" s="38"/>
      <c r="AB34" s="242">
        <f t="shared" si="0"/>
        <v>43693.638645833096</v>
      </c>
      <c r="AC34" s="199">
        <v>59.995105743408203</v>
      </c>
      <c r="AD34" s="199">
        <v>448.16793823242188</v>
      </c>
      <c r="AE34" s="199">
        <f t="shared" si="1"/>
        <v>59.995105743408203</v>
      </c>
      <c r="AF34" s="200">
        <f t="shared" si="2"/>
        <v>448.16793823242188</v>
      </c>
    </row>
    <row r="35" spans="1:32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T35" s="38"/>
      <c r="AB35" s="242">
        <f t="shared" si="0"/>
        <v>43693.638657407173</v>
      </c>
      <c r="AC35" s="199"/>
      <c r="AD35" s="199"/>
      <c r="AE35" s="199">
        <f t="shared" si="1"/>
        <v>59.995105743408203</v>
      </c>
      <c r="AF35" s="200">
        <f t="shared" si="2"/>
        <v>448.16793823242188</v>
      </c>
    </row>
    <row r="36" spans="1:32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38"/>
      <c r="AB36" s="242">
        <f t="shared" si="0"/>
        <v>43693.63866898125</v>
      </c>
      <c r="AC36" s="199">
        <v>59.981327056884766</v>
      </c>
      <c r="AD36" s="199">
        <v>447.92868041992188</v>
      </c>
      <c r="AE36" s="199">
        <f t="shared" si="1"/>
        <v>59.981327056884766</v>
      </c>
      <c r="AF36" s="200">
        <f t="shared" si="2"/>
        <v>447.92868041992188</v>
      </c>
    </row>
    <row r="37" spans="1:32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T37" s="38"/>
      <c r="AB37" s="242">
        <f t="shared" si="0"/>
        <v>43693.638680555327</v>
      </c>
      <c r="AC37" s="199"/>
      <c r="AD37" s="199"/>
      <c r="AE37" s="199">
        <f t="shared" si="1"/>
        <v>59.981327056884766</v>
      </c>
      <c r="AF37" s="200">
        <f t="shared" si="2"/>
        <v>447.92868041992188</v>
      </c>
    </row>
    <row r="38" spans="1:32" x14ac:dyDescent="0.35">
      <c r="A38" s="2"/>
      <c r="B38" s="2"/>
      <c r="C38" s="2"/>
      <c r="D38" s="2"/>
      <c r="E38" s="2"/>
      <c r="F38" s="94"/>
      <c r="G38" s="94"/>
      <c r="H38" s="2"/>
      <c r="I38" s="2"/>
      <c r="J38" s="2"/>
      <c r="K38" s="2"/>
      <c r="L38" s="2"/>
      <c r="M38" s="2"/>
      <c r="N38" s="2"/>
      <c r="O38" s="2"/>
      <c r="P38" s="166"/>
      <c r="Q38" s="2"/>
      <c r="R38" s="167"/>
      <c r="S38" s="98"/>
      <c r="T38" s="99"/>
      <c r="V38" s="79"/>
      <c r="AB38" s="242">
        <f>AB39-TIME(0,0,1)</f>
        <v>43693.638692129403</v>
      </c>
      <c r="AC38" s="199">
        <v>59.977340698242188</v>
      </c>
      <c r="AD38" s="199">
        <v>448.16000366210938</v>
      </c>
      <c r="AE38" s="199">
        <f t="shared" si="1"/>
        <v>59.977340698242188</v>
      </c>
      <c r="AF38" s="200">
        <f t="shared" si="2"/>
        <v>448.16000366210938</v>
      </c>
    </row>
    <row r="39" spans="1:32" ht="15" customHeight="1" x14ac:dyDescent="0.35">
      <c r="A39" s="168"/>
      <c r="B39" s="169" t="s">
        <v>52</v>
      </c>
      <c r="C39" s="170"/>
      <c r="D39" s="170"/>
      <c r="E39" s="171"/>
      <c r="F39" s="172"/>
      <c r="G39" s="307" t="s">
        <v>297</v>
      </c>
      <c r="H39" s="308"/>
      <c r="I39" s="308"/>
      <c r="J39" s="308"/>
      <c r="K39" s="308"/>
      <c r="L39" s="308"/>
      <c r="M39" s="308"/>
      <c r="N39" s="308"/>
      <c r="O39" s="311"/>
      <c r="P39" s="173"/>
      <c r="Q39" s="172"/>
      <c r="R39" s="174"/>
      <c r="S39" s="100"/>
      <c r="T39" s="101"/>
      <c r="U39" s="100"/>
      <c r="V39" s="102"/>
      <c r="W39" s="102"/>
      <c r="X39" s="114"/>
      <c r="Y39" s="114"/>
      <c r="Z39" s="114"/>
      <c r="AA39" s="114"/>
      <c r="AB39" s="242">
        <f t="shared" si="0"/>
        <v>43693.63870370348</v>
      </c>
      <c r="AC39" s="199"/>
      <c r="AD39" s="199"/>
      <c r="AE39" s="199">
        <f t="shared" si="1"/>
        <v>59.977340698242188</v>
      </c>
      <c r="AF39" s="200">
        <f t="shared" si="2"/>
        <v>448.16000366210938</v>
      </c>
    </row>
    <row r="40" spans="1:32" x14ac:dyDescent="0.35">
      <c r="A40" s="175"/>
      <c r="B40" s="176" t="s">
        <v>19</v>
      </c>
      <c r="C40" s="177"/>
      <c r="D40" s="177"/>
      <c r="E40" s="178"/>
      <c r="F40" s="179"/>
      <c r="G40" s="324"/>
      <c r="H40" s="325"/>
      <c r="I40" s="325"/>
      <c r="J40" s="325"/>
      <c r="K40" s="325"/>
      <c r="L40" s="325"/>
      <c r="M40" s="325"/>
      <c r="N40" s="325"/>
      <c r="O40" s="326"/>
      <c r="P40" s="180"/>
      <c r="Q40" s="179"/>
      <c r="R40" s="181"/>
      <c r="S40" s="100"/>
      <c r="T40" s="101"/>
      <c r="U40" s="100"/>
      <c r="V40" s="100"/>
      <c r="W40" s="100"/>
      <c r="X40" s="115"/>
      <c r="Y40" s="115"/>
      <c r="Z40" s="115"/>
      <c r="AA40" s="115"/>
      <c r="AB40" s="242">
        <f t="shared" si="0"/>
        <v>43693.638715277557</v>
      </c>
      <c r="AC40" s="199">
        <v>59.973384857177734</v>
      </c>
      <c r="AD40" s="199">
        <v>448.66165161132813</v>
      </c>
      <c r="AE40" s="199">
        <f t="shared" si="1"/>
        <v>59.973384857177734</v>
      </c>
      <c r="AF40" s="200">
        <f t="shared" si="2"/>
        <v>448.66165161132813</v>
      </c>
    </row>
    <row r="41" spans="1:32" x14ac:dyDescent="0.35">
      <c r="A41" s="182"/>
      <c r="B41" s="176" t="s">
        <v>53</v>
      </c>
      <c r="C41" s="177"/>
      <c r="D41" s="177"/>
      <c r="E41" s="178"/>
      <c r="F41" s="179"/>
      <c r="G41" s="324"/>
      <c r="H41" s="325"/>
      <c r="I41" s="325"/>
      <c r="J41" s="325"/>
      <c r="K41" s="325"/>
      <c r="L41" s="325"/>
      <c r="M41" s="325"/>
      <c r="N41" s="325"/>
      <c r="O41" s="326"/>
      <c r="P41" s="180"/>
      <c r="Q41" s="179"/>
      <c r="R41" s="181"/>
      <c r="S41" s="100"/>
      <c r="T41" s="101"/>
      <c r="U41" s="100"/>
      <c r="V41" s="100"/>
      <c r="W41" s="100"/>
      <c r="X41" s="115"/>
      <c r="Y41" s="115"/>
      <c r="Z41" s="115"/>
      <c r="AA41" s="115"/>
      <c r="AB41" s="242">
        <f t="shared" si="0"/>
        <v>43693.638726851634</v>
      </c>
      <c r="AC41" s="199"/>
      <c r="AD41" s="199"/>
      <c r="AE41" s="199">
        <f t="shared" si="1"/>
        <v>59.973384857177734</v>
      </c>
      <c r="AF41" s="200">
        <f t="shared" si="2"/>
        <v>448.66165161132813</v>
      </c>
    </row>
    <row r="42" spans="1:32" ht="15" customHeight="1" x14ac:dyDescent="0.35">
      <c r="A42" s="313"/>
      <c r="B42" s="183" t="s">
        <v>273</v>
      </c>
      <c r="C42" s="307" t="s">
        <v>247</v>
      </c>
      <c r="D42" s="311"/>
      <c r="E42" s="184" t="s">
        <v>303</v>
      </c>
      <c r="F42" s="179"/>
      <c r="G42" s="290"/>
      <c r="H42" s="307" t="s">
        <v>268</v>
      </c>
      <c r="I42" s="308"/>
      <c r="J42" s="308"/>
      <c r="K42" s="308"/>
      <c r="L42" s="307" t="s">
        <v>296</v>
      </c>
      <c r="M42" s="308"/>
      <c r="N42" s="308"/>
      <c r="O42" s="311"/>
      <c r="P42" s="180"/>
      <c r="Q42" s="179"/>
      <c r="R42" s="181"/>
      <c r="S42" s="100"/>
      <c r="T42" s="101"/>
      <c r="U42" s="100"/>
      <c r="V42" s="100"/>
      <c r="W42" s="100"/>
      <c r="X42" s="115"/>
      <c r="Y42" s="115"/>
      <c r="Z42" s="115"/>
      <c r="AA42" s="115"/>
      <c r="AB42" s="242">
        <f t="shared" si="0"/>
        <v>43693.63873842571</v>
      </c>
      <c r="AC42" s="199">
        <v>59.973369598388672</v>
      </c>
      <c r="AD42" s="199">
        <v>448.66342163085938</v>
      </c>
      <c r="AE42" s="199">
        <f t="shared" si="1"/>
        <v>59.973369598388672</v>
      </c>
      <c r="AF42" s="200">
        <f t="shared" si="2"/>
        <v>448.66342163085938</v>
      </c>
    </row>
    <row r="43" spans="1:32" ht="15" customHeight="1" x14ac:dyDescent="0.35">
      <c r="A43" s="314"/>
      <c r="B43" s="185"/>
      <c r="C43" s="309"/>
      <c r="D43" s="312"/>
      <c r="E43" s="184" t="s">
        <v>255</v>
      </c>
      <c r="F43" s="179"/>
      <c r="G43" s="291"/>
      <c r="H43" s="309"/>
      <c r="I43" s="310"/>
      <c r="J43" s="310"/>
      <c r="K43" s="310"/>
      <c r="L43" s="309"/>
      <c r="M43" s="310"/>
      <c r="N43" s="310"/>
      <c r="O43" s="312"/>
      <c r="P43" s="180"/>
      <c r="Q43" s="179"/>
      <c r="R43" s="181"/>
      <c r="S43" s="100"/>
      <c r="T43" s="101"/>
      <c r="U43" s="100"/>
      <c r="V43" s="100"/>
      <c r="W43" s="100"/>
      <c r="X43" s="115"/>
      <c r="Y43" s="115"/>
      <c r="Z43" s="115"/>
      <c r="AA43" s="115"/>
      <c r="AB43" s="242">
        <f t="shared" si="0"/>
        <v>43693.638749999787</v>
      </c>
      <c r="AC43" s="199"/>
      <c r="AD43" s="199"/>
      <c r="AE43" s="199">
        <f t="shared" si="1"/>
        <v>59.973369598388672</v>
      </c>
      <c r="AF43" s="200">
        <f t="shared" si="2"/>
        <v>448.66342163085938</v>
      </c>
    </row>
    <row r="44" spans="1:32" ht="15" customHeight="1" x14ac:dyDescent="0.35">
      <c r="A44" s="315" t="s">
        <v>9</v>
      </c>
      <c r="B44" s="318" t="s">
        <v>277</v>
      </c>
      <c r="C44" s="318" t="s">
        <v>275</v>
      </c>
      <c r="D44" s="321" t="s">
        <v>272</v>
      </c>
      <c r="E44" s="318" t="s">
        <v>263</v>
      </c>
      <c r="F44" s="318" t="s">
        <v>248</v>
      </c>
      <c r="G44" s="315" t="s">
        <v>280</v>
      </c>
      <c r="H44" s="315" t="s">
        <v>264</v>
      </c>
      <c r="I44" s="318" t="s">
        <v>265</v>
      </c>
      <c r="J44" s="318" t="s">
        <v>267</v>
      </c>
      <c r="K44" s="318" t="s">
        <v>266</v>
      </c>
      <c r="L44" s="318" t="s">
        <v>293</v>
      </c>
      <c r="M44" s="318" t="s">
        <v>292</v>
      </c>
      <c r="N44" s="318" t="s">
        <v>294</v>
      </c>
      <c r="O44" s="321" t="s">
        <v>295</v>
      </c>
      <c r="P44" s="318" t="s">
        <v>249</v>
      </c>
      <c r="Q44" s="318" t="s">
        <v>251</v>
      </c>
      <c r="R44" s="321" t="s">
        <v>250</v>
      </c>
      <c r="S44" s="321" t="s">
        <v>328</v>
      </c>
      <c r="T44" s="100"/>
      <c r="U44" s="103"/>
      <c r="V44" s="100"/>
      <c r="W44" s="100"/>
      <c r="X44" s="115"/>
      <c r="Y44" s="115"/>
      <c r="Z44" s="115"/>
      <c r="AA44" s="115"/>
      <c r="AB44" s="242">
        <f t="shared" si="0"/>
        <v>43693.638761573864</v>
      </c>
      <c r="AC44" s="199">
        <v>59.973369598388672</v>
      </c>
      <c r="AD44" s="199">
        <v>448.66342163085938</v>
      </c>
      <c r="AE44" s="199">
        <f t="shared" si="1"/>
        <v>59.973369598388672</v>
      </c>
      <c r="AF44" s="200">
        <f t="shared" si="2"/>
        <v>448.66342163085938</v>
      </c>
    </row>
    <row r="45" spans="1:32" ht="15" customHeight="1" x14ac:dyDescent="0.35">
      <c r="A45" s="316"/>
      <c r="B45" s="319"/>
      <c r="C45" s="319"/>
      <c r="D45" s="322"/>
      <c r="E45" s="319"/>
      <c r="F45" s="319"/>
      <c r="G45" s="316"/>
      <c r="H45" s="316"/>
      <c r="I45" s="319"/>
      <c r="J45" s="319"/>
      <c r="K45" s="319"/>
      <c r="L45" s="319"/>
      <c r="M45" s="319"/>
      <c r="N45" s="319"/>
      <c r="O45" s="322"/>
      <c r="P45" s="319"/>
      <c r="Q45" s="319"/>
      <c r="R45" s="322"/>
      <c r="S45" s="322"/>
      <c r="T45" s="100"/>
      <c r="U45" s="103"/>
      <c r="V45" s="100"/>
      <c r="W45" s="100"/>
      <c r="X45" s="115"/>
      <c r="Y45" s="115"/>
      <c r="Z45" s="115"/>
      <c r="AA45" s="115"/>
      <c r="AB45" s="242">
        <f t="shared" si="0"/>
        <v>43693.638773147941</v>
      </c>
      <c r="AC45" s="199"/>
      <c r="AD45" s="199"/>
      <c r="AE45" s="199">
        <f t="shared" si="1"/>
        <v>59.973369598388672</v>
      </c>
      <c r="AF45" s="200">
        <f t="shared" si="2"/>
        <v>448.66342163085938</v>
      </c>
    </row>
    <row r="46" spans="1:32" ht="15" customHeight="1" x14ac:dyDescent="0.35">
      <c r="A46" s="316"/>
      <c r="B46" s="319"/>
      <c r="C46" s="319"/>
      <c r="D46" s="322"/>
      <c r="E46" s="319"/>
      <c r="F46" s="319"/>
      <c r="G46" s="316"/>
      <c r="H46" s="316"/>
      <c r="I46" s="319"/>
      <c r="J46" s="319"/>
      <c r="K46" s="319"/>
      <c r="L46" s="319"/>
      <c r="M46" s="319"/>
      <c r="N46" s="319"/>
      <c r="O46" s="322"/>
      <c r="P46" s="319"/>
      <c r="Q46" s="319"/>
      <c r="R46" s="322"/>
      <c r="S46" s="322"/>
      <c r="T46" s="100"/>
      <c r="U46" s="103"/>
      <c r="V46" s="100"/>
      <c r="W46" s="100"/>
      <c r="X46" s="115"/>
      <c r="Y46" s="115"/>
      <c r="Z46" s="115"/>
      <c r="AA46" s="115"/>
      <c r="AB46" s="242">
        <f t="shared" si="0"/>
        <v>43693.638784722018</v>
      </c>
      <c r="AC46" s="199">
        <v>59.973369598388672</v>
      </c>
      <c r="AD46" s="199">
        <v>448.66314697265625</v>
      </c>
      <c r="AE46" s="199">
        <f t="shared" si="1"/>
        <v>59.973369598388672</v>
      </c>
      <c r="AF46" s="200">
        <f t="shared" si="2"/>
        <v>448.66314697265625</v>
      </c>
    </row>
    <row r="47" spans="1:32" ht="15" customHeight="1" x14ac:dyDescent="0.35">
      <c r="A47" s="316"/>
      <c r="B47" s="319"/>
      <c r="C47" s="319"/>
      <c r="D47" s="322"/>
      <c r="E47" s="319"/>
      <c r="F47" s="319"/>
      <c r="G47" s="316"/>
      <c r="H47" s="316"/>
      <c r="I47" s="319"/>
      <c r="J47" s="319"/>
      <c r="K47" s="319"/>
      <c r="L47" s="319"/>
      <c r="M47" s="319"/>
      <c r="N47" s="319"/>
      <c r="O47" s="322"/>
      <c r="P47" s="319"/>
      <c r="Q47" s="319"/>
      <c r="R47" s="322"/>
      <c r="S47" s="322"/>
      <c r="T47" s="100"/>
      <c r="U47" s="103"/>
      <c r="V47" s="100"/>
      <c r="W47" s="100"/>
      <c r="X47" s="115"/>
      <c r="Y47" s="115"/>
      <c r="Z47" s="115"/>
      <c r="AA47" s="115"/>
      <c r="AB47" s="242">
        <f t="shared" si="0"/>
        <v>43693.638796296094</v>
      </c>
      <c r="AC47" s="199"/>
      <c r="AD47" s="199"/>
      <c r="AE47" s="199">
        <f t="shared" si="1"/>
        <v>59.973369598388672</v>
      </c>
      <c r="AF47" s="200">
        <f t="shared" si="2"/>
        <v>448.66314697265625</v>
      </c>
    </row>
    <row r="48" spans="1:32" ht="15" customHeight="1" x14ac:dyDescent="0.35">
      <c r="A48" s="317"/>
      <c r="B48" s="320"/>
      <c r="C48" s="320"/>
      <c r="D48" s="323"/>
      <c r="E48" s="320"/>
      <c r="F48" s="320"/>
      <c r="G48" s="317"/>
      <c r="H48" s="317"/>
      <c r="I48" s="320"/>
      <c r="J48" s="320"/>
      <c r="K48" s="320"/>
      <c r="L48" s="320"/>
      <c r="M48" s="320"/>
      <c r="N48" s="320"/>
      <c r="O48" s="323"/>
      <c r="P48" s="320"/>
      <c r="Q48" s="320"/>
      <c r="R48" s="323"/>
      <c r="S48" s="323"/>
      <c r="T48" s="100"/>
      <c r="U48" s="103"/>
      <c r="V48" s="100"/>
      <c r="W48" s="100"/>
      <c r="X48" s="115"/>
      <c r="Y48" s="115"/>
      <c r="Z48" s="115"/>
      <c r="AA48" s="115"/>
      <c r="AB48" s="242">
        <f>AB49-TIME(0,0,1)</f>
        <v>43693.638807870171</v>
      </c>
      <c r="AC48" s="199">
        <v>59.971733093261719</v>
      </c>
      <c r="AD48" s="199">
        <v>448.12603759765625</v>
      </c>
      <c r="AE48" s="199">
        <f t="shared" si="1"/>
        <v>59.971733093261719</v>
      </c>
      <c r="AF48" s="200">
        <f t="shared" si="2"/>
        <v>448.12603759765625</v>
      </c>
    </row>
    <row r="49" spans="1:32" x14ac:dyDescent="0.35">
      <c r="A49" s="186" t="s">
        <v>55</v>
      </c>
      <c r="B49" s="187">
        <f>B50-TIME(0,0,1)</f>
        <v>43693.638819444248</v>
      </c>
      <c r="C49" s="188">
        <f t="shared" ref="C49:C80" ca="1" si="3">OFFSET($AE49,-$B$1,0)</f>
        <v>59.971733093261719</v>
      </c>
      <c r="D49" s="189">
        <f t="shared" ref="D49:D80" ca="1" si="4">OFFSET($AF49,-$B$1,0)</f>
        <v>448.12603759765625</v>
      </c>
      <c r="E49" s="190"/>
      <c r="F49" s="190"/>
      <c r="G49" s="191"/>
      <c r="H49" s="192"/>
      <c r="I49" s="193"/>
      <c r="J49" s="193"/>
      <c r="K49" s="193"/>
      <c r="L49" s="194"/>
      <c r="M49" s="194"/>
      <c r="N49" s="194"/>
      <c r="O49" s="195"/>
      <c r="P49" s="190">
        <f>'Main Data Entry'!$G$21</f>
        <v>0</v>
      </c>
      <c r="Q49" s="196">
        <f ca="1">IF($C49&gt;(60+'Main Data Entry'!$D$23),(($C49-60-'Main Data Entry'!$D$23)/(60*'Main Data Entry'!$D$22-'Main Data Entry'!$D$23))*(-1)*'Main Data Entry'!$G$21,IF($C49&lt;(60-'Main Data Entry'!$D$23),(($C49-60+'Main Data Entry'!$D$23)/(60*'Main Data Entry'!$D$22-'Main Data Entry'!$D$23))*(-1)*'Main Data Entry'!$G$21,0))</f>
        <v>0</v>
      </c>
      <c r="R49" s="189"/>
      <c r="S49" s="265">
        <f t="shared" ref="S49:S80" si="5">Grid_Nominal_Frequency-Expected_Deadband_Setting</f>
        <v>59.963999999999999</v>
      </c>
      <c r="T49" s="100"/>
      <c r="U49" s="103"/>
      <c r="V49" s="100"/>
      <c r="W49" s="100"/>
      <c r="X49" s="115"/>
      <c r="Y49" s="115"/>
      <c r="Z49" s="115"/>
      <c r="AA49" s="115"/>
      <c r="AB49" s="242">
        <f t="shared" ref="AB49:AB64" si="6">AB50-TIME(0,0,1)</f>
        <v>43693.638819444248</v>
      </c>
      <c r="AC49" s="199"/>
      <c r="AD49" s="199"/>
      <c r="AE49" s="199">
        <f t="shared" si="1"/>
        <v>59.971733093261719</v>
      </c>
      <c r="AF49" s="200">
        <f t="shared" si="2"/>
        <v>448.12603759765625</v>
      </c>
    </row>
    <row r="50" spans="1:32" x14ac:dyDescent="0.35">
      <c r="A50" s="186" t="s">
        <v>56</v>
      </c>
      <c r="B50" s="187">
        <f t="shared" ref="B50:B113" si="7">B51-TIME(0,0,1)</f>
        <v>43693.638831018325</v>
      </c>
      <c r="C50" s="188">
        <f t="shared" ca="1" si="3"/>
        <v>59.971729278564453</v>
      </c>
      <c r="D50" s="189">
        <f t="shared" ca="1" si="4"/>
        <v>448.12469482421875</v>
      </c>
      <c r="E50" s="190"/>
      <c r="F50" s="190"/>
      <c r="G50" s="191"/>
      <c r="H50" s="197"/>
      <c r="I50" s="194"/>
      <c r="J50" s="194"/>
      <c r="K50" s="194"/>
      <c r="L50" s="194"/>
      <c r="M50" s="194"/>
      <c r="N50" s="194"/>
      <c r="O50" s="195"/>
      <c r="P50" s="190">
        <f>'Main Data Entry'!$G$21</f>
        <v>0</v>
      </c>
      <c r="Q50" s="196">
        <f ca="1">IF($C50&gt;(60+'Main Data Entry'!$D$23),(($C50-60-'Main Data Entry'!$D$23)/(60*'Main Data Entry'!$D$22-'Main Data Entry'!$D$23))*(-1)*'Main Data Entry'!$G$21,IF($C50&lt;(60-'Main Data Entry'!$D$23),(($C50-60+'Main Data Entry'!$D$23)/(60*'Main Data Entry'!$D$22-'Main Data Entry'!$D$23))*(-1)*'Main Data Entry'!$G$21,0))</f>
        <v>0</v>
      </c>
      <c r="R50" s="188"/>
      <c r="S50" s="266">
        <f t="shared" si="5"/>
        <v>59.963999999999999</v>
      </c>
      <c r="T50" s="100"/>
      <c r="U50" s="103"/>
      <c r="V50" s="100"/>
      <c r="W50" s="100"/>
      <c r="X50" s="115"/>
      <c r="Y50" s="115"/>
      <c r="Z50" s="115"/>
      <c r="AA50" s="115"/>
      <c r="AB50" s="242">
        <f t="shared" si="6"/>
        <v>43693.638831018325</v>
      </c>
      <c r="AC50" s="199">
        <v>59.971729278564453</v>
      </c>
      <c r="AD50" s="199">
        <v>448.12469482421875</v>
      </c>
      <c r="AE50" s="199">
        <f t="shared" si="1"/>
        <v>59.971729278564453</v>
      </c>
      <c r="AF50" s="200">
        <f t="shared" si="2"/>
        <v>448.12469482421875</v>
      </c>
    </row>
    <row r="51" spans="1:32" x14ac:dyDescent="0.35">
      <c r="A51" s="186" t="s">
        <v>57</v>
      </c>
      <c r="B51" s="187">
        <f t="shared" si="7"/>
        <v>43693.638842592401</v>
      </c>
      <c r="C51" s="188">
        <f t="shared" ca="1" si="3"/>
        <v>59.971729278564453</v>
      </c>
      <c r="D51" s="189">
        <f t="shared" ca="1" si="4"/>
        <v>448.12469482421875</v>
      </c>
      <c r="E51" s="190"/>
      <c r="F51" s="190"/>
      <c r="G51" s="191"/>
      <c r="H51" s="197"/>
      <c r="I51" s="194"/>
      <c r="J51" s="194"/>
      <c r="K51" s="194"/>
      <c r="L51" s="194"/>
      <c r="M51" s="194"/>
      <c r="N51" s="194"/>
      <c r="O51" s="195"/>
      <c r="P51" s="190">
        <f>'Main Data Entry'!$G$21</f>
        <v>0</v>
      </c>
      <c r="Q51" s="196">
        <f ca="1">IF($C51&gt;(60+'Main Data Entry'!$D$23),(($C51-60-'Main Data Entry'!$D$23)/(60*'Main Data Entry'!$D$22-'Main Data Entry'!$D$23))*(-1)*'Main Data Entry'!$G$21,IF($C51&lt;(60-'Main Data Entry'!$D$23),(($C51-60+'Main Data Entry'!$D$23)/(60*'Main Data Entry'!$D$22-'Main Data Entry'!$D$23))*(-1)*'Main Data Entry'!$G$21,0))</f>
        <v>0</v>
      </c>
      <c r="R51" s="189"/>
      <c r="S51" s="266">
        <f t="shared" si="5"/>
        <v>59.963999999999999</v>
      </c>
      <c r="T51" s="100"/>
      <c r="U51" s="103"/>
      <c r="V51" s="100"/>
      <c r="W51" s="100"/>
      <c r="X51" s="115"/>
      <c r="Y51" s="115"/>
      <c r="Z51" s="115"/>
      <c r="AA51" s="115"/>
      <c r="AB51" s="242">
        <f t="shared" si="6"/>
        <v>43693.638842592401</v>
      </c>
      <c r="AC51" s="199"/>
      <c r="AD51" s="199"/>
      <c r="AE51" s="199">
        <f t="shared" si="1"/>
        <v>59.971729278564453</v>
      </c>
      <c r="AF51" s="200">
        <f t="shared" si="2"/>
        <v>448.12469482421875</v>
      </c>
    </row>
    <row r="52" spans="1:32" x14ac:dyDescent="0.35">
      <c r="A52" s="186" t="s">
        <v>58</v>
      </c>
      <c r="B52" s="187">
        <f t="shared" si="7"/>
        <v>43693.638854166478</v>
      </c>
      <c r="C52" s="188">
        <f t="shared" ca="1" si="3"/>
        <v>59.971729278564453</v>
      </c>
      <c r="D52" s="189">
        <f t="shared" ca="1" si="4"/>
        <v>448.12469482421875</v>
      </c>
      <c r="E52" s="190"/>
      <c r="F52" s="190"/>
      <c r="G52" s="191"/>
      <c r="H52" s="197"/>
      <c r="I52" s="194"/>
      <c r="J52" s="194"/>
      <c r="K52" s="194"/>
      <c r="L52" s="194"/>
      <c r="M52" s="194"/>
      <c r="N52" s="194"/>
      <c r="O52" s="195"/>
      <c r="P52" s="190">
        <f>'Main Data Entry'!$G$21</f>
        <v>0</v>
      </c>
      <c r="Q52" s="196">
        <f ca="1">IF($C52&gt;(60+'Main Data Entry'!$D$23),(($C52-60-'Main Data Entry'!$D$23)/(60*'Main Data Entry'!$D$22-'Main Data Entry'!$D$23))*(-1)*'Main Data Entry'!$G$21,IF($C52&lt;(60-'Main Data Entry'!$D$23),(($C52-60+'Main Data Entry'!$D$23)/(60*'Main Data Entry'!$D$22-'Main Data Entry'!$D$23))*(-1)*'Main Data Entry'!$G$21,0))</f>
        <v>0</v>
      </c>
      <c r="R52" s="189"/>
      <c r="S52" s="266">
        <f t="shared" si="5"/>
        <v>59.963999999999999</v>
      </c>
      <c r="T52" s="100"/>
      <c r="U52" s="103"/>
      <c r="V52" s="100"/>
      <c r="W52" s="100"/>
      <c r="X52" s="115"/>
      <c r="Y52" s="115"/>
      <c r="Z52" s="115"/>
      <c r="AA52" s="115"/>
      <c r="AB52" s="242">
        <f t="shared" si="6"/>
        <v>43693.638854166478</v>
      </c>
      <c r="AC52" s="199">
        <v>59.971729278564453</v>
      </c>
      <c r="AD52" s="199">
        <v>448.12469482421875</v>
      </c>
      <c r="AE52" s="199">
        <f t="shared" si="1"/>
        <v>59.971729278564453</v>
      </c>
      <c r="AF52" s="200">
        <f t="shared" si="2"/>
        <v>448.12469482421875</v>
      </c>
    </row>
    <row r="53" spans="1:32" x14ac:dyDescent="0.35">
      <c r="A53" s="186" t="s">
        <v>59</v>
      </c>
      <c r="B53" s="187">
        <f t="shared" si="7"/>
        <v>43693.638865740555</v>
      </c>
      <c r="C53" s="188">
        <f t="shared" ca="1" si="3"/>
        <v>59.971729278564453</v>
      </c>
      <c r="D53" s="189">
        <f t="shared" ca="1" si="4"/>
        <v>448.12469482421875</v>
      </c>
      <c r="E53" s="190"/>
      <c r="F53" s="190"/>
      <c r="G53" s="191"/>
      <c r="H53" s="197"/>
      <c r="I53" s="194"/>
      <c r="J53" s="194"/>
      <c r="K53" s="194"/>
      <c r="L53" s="194"/>
      <c r="M53" s="194"/>
      <c r="N53" s="194"/>
      <c r="O53" s="195"/>
      <c r="P53" s="190">
        <f>'Main Data Entry'!$G$21</f>
        <v>0</v>
      </c>
      <c r="Q53" s="196">
        <f ca="1">IF($C53&gt;(60+'Main Data Entry'!$D$23),(($C53-60-'Main Data Entry'!$D$23)/(60*'Main Data Entry'!$D$22-'Main Data Entry'!$D$23))*(-1)*'Main Data Entry'!$G$21,IF($C53&lt;(60-'Main Data Entry'!$D$23),(($C53-60+'Main Data Entry'!$D$23)/(60*'Main Data Entry'!$D$22-'Main Data Entry'!$D$23))*(-1)*'Main Data Entry'!$G$21,0))</f>
        <v>0</v>
      </c>
      <c r="R53" s="189"/>
      <c r="S53" s="266">
        <f t="shared" si="5"/>
        <v>59.963999999999999</v>
      </c>
      <c r="T53" s="100"/>
      <c r="U53" s="103"/>
      <c r="V53" s="100"/>
      <c r="W53" s="100"/>
      <c r="X53" s="115"/>
      <c r="Y53" s="115"/>
      <c r="Z53" s="115"/>
      <c r="AA53" s="115"/>
      <c r="AB53" s="242">
        <f t="shared" si="6"/>
        <v>43693.638865740555</v>
      </c>
      <c r="AC53" s="199"/>
      <c r="AD53" s="199"/>
      <c r="AE53" s="199">
        <f t="shared" si="1"/>
        <v>59.971729278564453</v>
      </c>
      <c r="AF53" s="200">
        <f t="shared" si="2"/>
        <v>448.12469482421875</v>
      </c>
    </row>
    <row r="54" spans="1:32" x14ac:dyDescent="0.35">
      <c r="A54" s="186" t="s">
        <v>60</v>
      </c>
      <c r="B54" s="187">
        <f t="shared" si="7"/>
        <v>43693.638877314632</v>
      </c>
      <c r="C54" s="188">
        <f t="shared" ca="1" si="3"/>
        <v>59.971729278564453</v>
      </c>
      <c r="D54" s="189">
        <f t="shared" ca="1" si="4"/>
        <v>448.12469482421875</v>
      </c>
      <c r="E54" s="190"/>
      <c r="F54" s="190"/>
      <c r="G54" s="191"/>
      <c r="H54" s="197"/>
      <c r="I54" s="194"/>
      <c r="J54" s="194"/>
      <c r="K54" s="194"/>
      <c r="L54" s="194"/>
      <c r="M54" s="194"/>
      <c r="N54" s="194"/>
      <c r="O54" s="195"/>
      <c r="P54" s="190">
        <f>'Main Data Entry'!$G$21</f>
        <v>0</v>
      </c>
      <c r="Q54" s="196">
        <f ca="1">IF($C54&gt;(60+'Main Data Entry'!$D$23),(($C54-60-'Main Data Entry'!$D$23)/(60*'Main Data Entry'!$D$22-'Main Data Entry'!$D$23))*(-1)*'Main Data Entry'!$G$21,IF($C54&lt;(60-'Main Data Entry'!$D$23),(($C54-60+'Main Data Entry'!$D$23)/(60*'Main Data Entry'!$D$22-'Main Data Entry'!$D$23))*(-1)*'Main Data Entry'!$G$21,0))</f>
        <v>0</v>
      </c>
      <c r="R54" s="189"/>
      <c r="S54" s="266">
        <f t="shared" si="5"/>
        <v>59.963999999999999</v>
      </c>
      <c r="T54" s="100"/>
      <c r="U54" s="103"/>
      <c r="V54" s="100"/>
      <c r="W54" s="100"/>
      <c r="X54" s="115"/>
      <c r="Y54" s="115"/>
      <c r="Z54" s="115"/>
      <c r="AA54" s="115"/>
      <c r="AB54" s="242">
        <f t="shared" si="6"/>
        <v>43693.638877314632</v>
      </c>
      <c r="AC54" s="199">
        <v>59.971729278564453</v>
      </c>
      <c r="AD54" s="199">
        <v>448.12469482421875</v>
      </c>
      <c r="AE54" s="199">
        <f t="shared" si="1"/>
        <v>59.971729278564453</v>
      </c>
      <c r="AF54" s="200">
        <f t="shared" si="2"/>
        <v>448.12469482421875</v>
      </c>
    </row>
    <row r="55" spans="1:32" x14ac:dyDescent="0.35">
      <c r="A55" s="186" t="s">
        <v>61</v>
      </c>
      <c r="B55" s="187">
        <f t="shared" si="7"/>
        <v>43693.638888888709</v>
      </c>
      <c r="C55" s="188">
        <f t="shared" ca="1" si="3"/>
        <v>59.971729278564453</v>
      </c>
      <c r="D55" s="189">
        <f t="shared" ca="1" si="4"/>
        <v>448.12469482421875</v>
      </c>
      <c r="E55" s="190"/>
      <c r="F55" s="190"/>
      <c r="G55" s="191"/>
      <c r="H55" s="197"/>
      <c r="I55" s="194"/>
      <c r="J55" s="194"/>
      <c r="K55" s="194"/>
      <c r="L55" s="194"/>
      <c r="M55" s="194"/>
      <c r="N55" s="194"/>
      <c r="O55" s="195"/>
      <c r="P55" s="190">
        <f>'Main Data Entry'!$G$21</f>
        <v>0</v>
      </c>
      <c r="Q55" s="196">
        <f ca="1">IF($C55&gt;(60+'Main Data Entry'!$D$23),(($C55-60-'Main Data Entry'!$D$23)/(60*'Main Data Entry'!$D$22-'Main Data Entry'!$D$23))*(-1)*'Main Data Entry'!$G$21,IF($C55&lt;(60-'Main Data Entry'!$D$23),(($C55-60+'Main Data Entry'!$D$23)/(60*'Main Data Entry'!$D$22-'Main Data Entry'!$D$23))*(-1)*'Main Data Entry'!$G$21,0))</f>
        <v>0</v>
      </c>
      <c r="R55" s="189"/>
      <c r="S55" s="266">
        <f t="shared" si="5"/>
        <v>59.963999999999999</v>
      </c>
      <c r="T55" s="100"/>
      <c r="U55" s="103"/>
      <c r="V55" s="100"/>
      <c r="W55" s="100"/>
      <c r="X55" s="115"/>
      <c r="Y55" s="115"/>
      <c r="Z55" s="115"/>
      <c r="AA55" s="115"/>
      <c r="AB55" s="242">
        <f t="shared" si="6"/>
        <v>43693.638888888709</v>
      </c>
      <c r="AC55" s="199"/>
      <c r="AD55" s="199"/>
      <c r="AE55" s="199">
        <f t="shared" si="1"/>
        <v>59.971729278564453</v>
      </c>
      <c r="AF55" s="200">
        <f t="shared" si="2"/>
        <v>448.12469482421875</v>
      </c>
    </row>
    <row r="56" spans="1:32" x14ac:dyDescent="0.35">
      <c r="A56" s="186" t="s">
        <v>62</v>
      </c>
      <c r="B56" s="187">
        <f t="shared" si="7"/>
        <v>43693.638900462785</v>
      </c>
      <c r="C56" s="188">
        <f t="shared" ca="1" si="3"/>
        <v>59.969863891601563</v>
      </c>
      <c r="D56" s="189">
        <f t="shared" ca="1" si="4"/>
        <v>448.45703125</v>
      </c>
      <c r="E56" s="190"/>
      <c r="F56" s="190"/>
      <c r="G56" s="191"/>
      <c r="H56" s="197"/>
      <c r="I56" s="194"/>
      <c r="J56" s="194"/>
      <c r="K56" s="194"/>
      <c r="L56" s="194"/>
      <c r="M56" s="194"/>
      <c r="N56" s="194"/>
      <c r="O56" s="195"/>
      <c r="P56" s="190">
        <f>'Main Data Entry'!$G$21</f>
        <v>0</v>
      </c>
      <c r="Q56" s="196">
        <f ca="1">IF($C56&gt;(60+'Main Data Entry'!$D$23),(($C56-60-'Main Data Entry'!$D$23)/(60*'Main Data Entry'!$D$22-'Main Data Entry'!$D$23))*(-1)*'Main Data Entry'!$G$21,IF($C56&lt;(60-'Main Data Entry'!$D$23),(($C56-60+'Main Data Entry'!$D$23)/(60*'Main Data Entry'!$D$22-'Main Data Entry'!$D$23))*(-1)*'Main Data Entry'!$G$21,0))</f>
        <v>0</v>
      </c>
      <c r="R56" s="189"/>
      <c r="S56" s="266">
        <f t="shared" si="5"/>
        <v>59.963999999999999</v>
      </c>
      <c r="T56" s="100"/>
      <c r="U56" s="103"/>
      <c r="V56" s="100"/>
      <c r="W56" s="100"/>
      <c r="X56" s="115"/>
      <c r="Y56" s="115"/>
      <c r="Z56" s="115"/>
      <c r="AA56" s="115"/>
      <c r="AB56" s="242">
        <f t="shared" si="6"/>
        <v>43693.638900462785</v>
      </c>
      <c r="AC56" s="199">
        <v>59.969863891601563</v>
      </c>
      <c r="AD56" s="199">
        <v>448.45703125</v>
      </c>
      <c r="AE56" s="199">
        <f t="shared" si="1"/>
        <v>59.969863891601563</v>
      </c>
      <c r="AF56" s="200">
        <f t="shared" si="2"/>
        <v>448.45703125</v>
      </c>
    </row>
    <row r="57" spans="1:32" x14ac:dyDescent="0.35">
      <c r="A57" s="186" t="s">
        <v>63</v>
      </c>
      <c r="B57" s="187">
        <f t="shared" si="7"/>
        <v>43693.638912036862</v>
      </c>
      <c r="C57" s="188">
        <f t="shared" ca="1" si="3"/>
        <v>59.969863891601563</v>
      </c>
      <c r="D57" s="189">
        <f t="shared" ca="1" si="4"/>
        <v>448.45703125</v>
      </c>
      <c r="E57" s="190"/>
      <c r="F57" s="190"/>
      <c r="G57" s="191"/>
      <c r="H57" s="197"/>
      <c r="I57" s="194"/>
      <c r="J57" s="194"/>
      <c r="K57" s="194"/>
      <c r="L57" s="194"/>
      <c r="M57" s="194"/>
      <c r="N57" s="194"/>
      <c r="O57" s="195"/>
      <c r="P57" s="190">
        <f>'Main Data Entry'!$G$21</f>
        <v>0</v>
      </c>
      <c r="Q57" s="196">
        <f ca="1">IF($C57&gt;(60+'Main Data Entry'!$D$23),(($C57-60-'Main Data Entry'!$D$23)/(60*'Main Data Entry'!$D$22-'Main Data Entry'!$D$23))*(-1)*'Main Data Entry'!$G$21,IF($C57&lt;(60-'Main Data Entry'!$D$23),(($C57-60+'Main Data Entry'!$D$23)/(60*'Main Data Entry'!$D$22-'Main Data Entry'!$D$23))*(-1)*'Main Data Entry'!$G$21,0))</f>
        <v>0</v>
      </c>
      <c r="R57" s="189"/>
      <c r="S57" s="266">
        <f t="shared" si="5"/>
        <v>59.963999999999999</v>
      </c>
      <c r="T57" s="100"/>
      <c r="U57" s="103"/>
      <c r="V57" s="100"/>
      <c r="W57" s="100"/>
      <c r="X57" s="115"/>
      <c r="Y57" s="115"/>
      <c r="Z57" s="115"/>
      <c r="AA57" s="115"/>
      <c r="AB57" s="242">
        <f t="shared" si="6"/>
        <v>43693.638912036862</v>
      </c>
      <c r="AC57" s="199"/>
      <c r="AD57" s="199"/>
      <c r="AE57" s="199">
        <f t="shared" si="1"/>
        <v>59.969863891601563</v>
      </c>
      <c r="AF57" s="200">
        <f t="shared" si="2"/>
        <v>448.45703125</v>
      </c>
    </row>
    <row r="58" spans="1:32" x14ac:dyDescent="0.35">
      <c r="A58" s="186" t="s">
        <v>64</v>
      </c>
      <c r="B58" s="187">
        <f t="shared" si="7"/>
        <v>43693.638923610939</v>
      </c>
      <c r="C58" s="188">
        <f t="shared" ca="1" si="3"/>
        <v>59.970897674560547</v>
      </c>
      <c r="D58" s="189">
        <f t="shared" ca="1" si="4"/>
        <v>447.998779296875</v>
      </c>
      <c r="E58" s="190"/>
      <c r="F58" s="190"/>
      <c r="G58" s="191"/>
      <c r="H58" s="197"/>
      <c r="I58" s="194"/>
      <c r="J58" s="194"/>
      <c r="K58" s="194"/>
      <c r="L58" s="194"/>
      <c r="M58" s="194"/>
      <c r="N58" s="194"/>
      <c r="O58" s="195"/>
      <c r="P58" s="190">
        <f>'Main Data Entry'!$G$21</f>
        <v>0</v>
      </c>
      <c r="Q58" s="196">
        <f ca="1">IF($C58&gt;(60+'Main Data Entry'!$D$23),(($C58-60-'Main Data Entry'!$D$23)/(60*'Main Data Entry'!$D$22-'Main Data Entry'!$D$23))*(-1)*'Main Data Entry'!$G$21,IF($C58&lt;(60-'Main Data Entry'!$D$23),(($C58-60+'Main Data Entry'!$D$23)/(60*'Main Data Entry'!$D$22-'Main Data Entry'!$D$23))*(-1)*'Main Data Entry'!$G$21,0))</f>
        <v>0</v>
      </c>
      <c r="R58" s="189"/>
      <c r="S58" s="266">
        <f t="shared" si="5"/>
        <v>59.963999999999999</v>
      </c>
      <c r="T58" s="100"/>
      <c r="U58" s="103"/>
      <c r="V58" s="100"/>
      <c r="W58" s="100"/>
      <c r="X58" s="115"/>
      <c r="Y58" s="115"/>
      <c r="Z58" s="115"/>
      <c r="AA58" s="115"/>
      <c r="AB58" s="242">
        <f t="shared" si="6"/>
        <v>43693.638923610939</v>
      </c>
      <c r="AC58" s="199">
        <v>59.970897674560547</v>
      </c>
      <c r="AD58" s="199">
        <v>447.998779296875</v>
      </c>
      <c r="AE58" s="199">
        <f t="shared" si="1"/>
        <v>59.970897674560547</v>
      </c>
      <c r="AF58" s="200">
        <f t="shared" si="2"/>
        <v>447.998779296875</v>
      </c>
    </row>
    <row r="59" spans="1:32" x14ac:dyDescent="0.35">
      <c r="A59" s="186" t="s">
        <v>65</v>
      </c>
      <c r="B59" s="187">
        <f t="shared" si="7"/>
        <v>43693.638935185016</v>
      </c>
      <c r="C59" s="188">
        <f t="shared" ca="1" si="3"/>
        <v>59.970897674560547</v>
      </c>
      <c r="D59" s="189">
        <f t="shared" ca="1" si="4"/>
        <v>447.998779296875</v>
      </c>
      <c r="E59" s="190"/>
      <c r="F59" s="190"/>
      <c r="G59" s="191"/>
      <c r="H59" s="197"/>
      <c r="I59" s="194"/>
      <c r="J59" s="194"/>
      <c r="K59" s="194"/>
      <c r="L59" s="194"/>
      <c r="M59" s="194"/>
      <c r="N59" s="194"/>
      <c r="O59" s="195"/>
      <c r="P59" s="190">
        <f>'Main Data Entry'!$G$21</f>
        <v>0</v>
      </c>
      <c r="Q59" s="196">
        <f ca="1">IF($C59&gt;(60+'Main Data Entry'!$D$23),(($C59-60-'Main Data Entry'!$D$23)/(60*'Main Data Entry'!$D$22-'Main Data Entry'!$D$23))*(-1)*'Main Data Entry'!$G$21,IF($C59&lt;(60-'Main Data Entry'!$D$23),(($C59-60+'Main Data Entry'!$D$23)/(60*'Main Data Entry'!$D$22-'Main Data Entry'!$D$23))*(-1)*'Main Data Entry'!$G$21,0))</f>
        <v>0</v>
      </c>
      <c r="R59" s="189"/>
      <c r="S59" s="266">
        <f t="shared" si="5"/>
        <v>59.963999999999999</v>
      </c>
      <c r="T59" s="100"/>
      <c r="U59" s="103"/>
      <c r="V59" s="100"/>
      <c r="W59" s="100"/>
      <c r="X59" s="115"/>
      <c r="Y59" s="115"/>
      <c r="Z59" s="115"/>
      <c r="AA59" s="115"/>
      <c r="AB59" s="242">
        <f t="shared" si="6"/>
        <v>43693.638935185016</v>
      </c>
      <c r="AC59" s="199"/>
      <c r="AD59" s="199"/>
      <c r="AE59" s="199">
        <f t="shared" si="1"/>
        <v>59.970897674560547</v>
      </c>
      <c r="AF59" s="200">
        <f t="shared" si="2"/>
        <v>447.998779296875</v>
      </c>
    </row>
    <row r="60" spans="1:32" x14ac:dyDescent="0.35">
      <c r="A60" s="186" t="s">
        <v>66</v>
      </c>
      <c r="B60" s="187">
        <f t="shared" si="7"/>
        <v>43693.638946759093</v>
      </c>
      <c r="C60" s="188">
        <f t="shared" ca="1" si="3"/>
        <v>59.97052001953125</v>
      </c>
      <c r="D60" s="189">
        <f t="shared" ca="1" si="4"/>
        <v>448.68463134765625</v>
      </c>
      <c r="E60" s="190"/>
      <c r="F60" s="190"/>
      <c r="G60" s="191"/>
      <c r="H60" s="197"/>
      <c r="I60" s="194"/>
      <c r="J60" s="194"/>
      <c r="K60" s="194"/>
      <c r="L60" s="194"/>
      <c r="M60" s="194"/>
      <c r="N60" s="194"/>
      <c r="O60" s="195"/>
      <c r="P60" s="190">
        <f>'Main Data Entry'!$G$21</f>
        <v>0</v>
      </c>
      <c r="Q60" s="196">
        <f ca="1">IF($C60&gt;(60+'Main Data Entry'!$D$23),(($C60-60-'Main Data Entry'!$D$23)/(60*'Main Data Entry'!$D$22-'Main Data Entry'!$D$23))*(-1)*'Main Data Entry'!$G$21,IF($C60&lt;(60-'Main Data Entry'!$D$23),(($C60-60+'Main Data Entry'!$D$23)/(60*'Main Data Entry'!$D$22-'Main Data Entry'!$D$23))*(-1)*'Main Data Entry'!$G$21,0))</f>
        <v>0</v>
      </c>
      <c r="R60" s="189"/>
      <c r="S60" s="266">
        <f t="shared" si="5"/>
        <v>59.963999999999999</v>
      </c>
      <c r="T60" s="100"/>
      <c r="U60" s="103"/>
      <c r="V60" s="100"/>
      <c r="W60" s="100"/>
      <c r="X60" s="115"/>
      <c r="Y60" s="115"/>
      <c r="Z60" s="115"/>
      <c r="AA60" s="115"/>
      <c r="AB60" s="242">
        <f t="shared" si="6"/>
        <v>43693.638946759093</v>
      </c>
      <c r="AC60" s="199">
        <v>59.97052001953125</v>
      </c>
      <c r="AD60" s="199">
        <v>448.68463134765625</v>
      </c>
      <c r="AE60" s="199">
        <f t="shared" si="1"/>
        <v>59.97052001953125</v>
      </c>
      <c r="AF60" s="200">
        <f t="shared" si="2"/>
        <v>448.68463134765625</v>
      </c>
    </row>
    <row r="61" spans="1:32" x14ac:dyDescent="0.35">
      <c r="A61" s="186" t="s">
        <v>67</v>
      </c>
      <c r="B61" s="187">
        <f t="shared" si="7"/>
        <v>43693.638958333169</v>
      </c>
      <c r="C61" s="188">
        <f t="shared" ca="1" si="3"/>
        <v>59.97052001953125</v>
      </c>
      <c r="D61" s="189">
        <f t="shared" ca="1" si="4"/>
        <v>448.68463134765625</v>
      </c>
      <c r="E61" s="190"/>
      <c r="F61" s="190"/>
      <c r="G61" s="191"/>
      <c r="H61" s="197"/>
      <c r="I61" s="194"/>
      <c r="J61" s="194"/>
      <c r="K61" s="194"/>
      <c r="L61" s="194"/>
      <c r="M61" s="194"/>
      <c r="N61" s="194"/>
      <c r="O61" s="195"/>
      <c r="P61" s="190">
        <f>'Main Data Entry'!$G$21</f>
        <v>0</v>
      </c>
      <c r="Q61" s="196">
        <f ca="1">IF($C61&gt;(60+'Main Data Entry'!$D$23),(($C61-60-'Main Data Entry'!$D$23)/(60*'Main Data Entry'!$D$22-'Main Data Entry'!$D$23))*(-1)*'Main Data Entry'!$G$21,IF($C61&lt;(60-'Main Data Entry'!$D$23),(($C61-60+'Main Data Entry'!$D$23)/(60*'Main Data Entry'!$D$22-'Main Data Entry'!$D$23))*(-1)*'Main Data Entry'!$G$21,0))</f>
        <v>0</v>
      </c>
      <c r="R61" s="189"/>
      <c r="S61" s="266">
        <f t="shared" si="5"/>
        <v>59.963999999999999</v>
      </c>
      <c r="T61" s="100"/>
      <c r="U61" s="103"/>
      <c r="V61" s="100"/>
      <c r="W61" s="100"/>
      <c r="X61" s="115"/>
      <c r="Y61" s="115"/>
      <c r="Z61" s="115"/>
      <c r="AA61" s="115"/>
      <c r="AB61" s="242">
        <f t="shared" si="6"/>
        <v>43693.638958333169</v>
      </c>
      <c r="AC61" s="199"/>
      <c r="AD61" s="199"/>
      <c r="AE61" s="199">
        <f t="shared" si="1"/>
        <v>59.97052001953125</v>
      </c>
      <c r="AF61" s="200">
        <f t="shared" si="2"/>
        <v>448.68463134765625</v>
      </c>
    </row>
    <row r="62" spans="1:32" x14ac:dyDescent="0.35">
      <c r="A62" s="186" t="s">
        <v>68</v>
      </c>
      <c r="B62" s="187">
        <f t="shared" si="7"/>
        <v>43693.638969907246</v>
      </c>
      <c r="C62" s="188">
        <f t="shared" ca="1" si="3"/>
        <v>59.970134735107422</v>
      </c>
      <c r="D62" s="189">
        <f t="shared" ca="1" si="4"/>
        <v>448.68670654296875</v>
      </c>
      <c r="E62" s="190"/>
      <c r="F62" s="190"/>
      <c r="G62" s="191"/>
      <c r="H62" s="197"/>
      <c r="I62" s="194"/>
      <c r="J62" s="194"/>
      <c r="K62" s="194"/>
      <c r="L62" s="194"/>
      <c r="M62" s="194"/>
      <c r="N62" s="194"/>
      <c r="O62" s="195"/>
      <c r="P62" s="190">
        <f>'Main Data Entry'!$G$21</f>
        <v>0</v>
      </c>
      <c r="Q62" s="196">
        <f ca="1">IF($C62&gt;(60+'Main Data Entry'!$D$23),(($C62-60-'Main Data Entry'!$D$23)/(60*'Main Data Entry'!$D$22-'Main Data Entry'!$D$23))*(-1)*'Main Data Entry'!$G$21,IF($C62&lt;(60-'Main Data Entry'!$D$23),(($C62-60+'Main Data Entry'!$D$23)/(60*'Main Data Entry'!$D$22-'Main Data Entry'!$D$23))*(-1)*'Main Data Entry'!$G$21,0))</f>
        <v>0</v>
      </c>
      <c r="R62" s="189"/>
      <c r="S62" s="266">
        <f t="shared" si="5"/>
        <v>59.963999999999999</v>
      </c>
      <c r="T62" s="100"/>
      <c r="U62" s="103"/>
      <c r="V62" s="100"/>
      <c r="W62" s="100"/>
      <c r="X62" s="115"/>
      <c r="Y62" s="115"/>
      <c r="Z62" s="115"/>
      <c r="AA62" s="115"/>
      <c r="AB62" s="242">
        <f t="shared" si="6"/>
        <v>43693.638969907246</v>
      </c>
      <c r="AC62" s="199">
        <v>59.970134735107422</v>
      </c>
      <c r="AD62" s="199">
        <v>448.68670654296875</v>
      </c>
      <c r="AE62" s="199">
        <f t="shared" si="1"/>
        <v>59.970134735107422</v>
      </c>
      <c r="AF62" s="200">
        <f t="shared" si="2"/>
        <v>448.68670654296875</v>
      </c>
    </row>
    <row r="63" spans="1:32" x14ac:dyDescent="0.35">
      <c r="A63" s="186" t="s">
        <v>69</v>
      </c>
      <c r="B63" s="187">
        <f t="shared" si="7"/>
        <v>43693.638981481323</v>
      </c>
      <c r="C63" s="188">
        <f t="shared" ca="1" si="3"/>
        <v>59.970134735107422</v>
      </c>
      <c r="D63" s="189">
        <f t="shared" ca="1" si="4"/>
        <v>448.68670654296875</v>
      </c>
      <c r="E63" s="190"/>
      <c r="F63" s="190"/>
      <c r="G63" s="191"/>
      <c r="H63" s="197"/>
      <c r="I63" s="194"/>
      <c r="J63" s="194"/>
      <c r="K63" s="194"/>
      <c r="L63" s="194"/>
      <c r="M63" s="194"/>
      <c r="N63" s="194"/>
      <c r="O63" s="195"/>
      <c r="P63" s="190">
        <f>'Main Data Entry'!$G$21</f>
        <v>0</v>
      </c>
      <c r="Q63" s="196">
        <f ca="1">IF($C63&gt;(60+'Main Data Entry'!$D$23),(($C63-60-'Main Data Entry'!$D$23)/(60*'Main Data Entry'!$D$22-'Main Data Entry'!$D$23))*(-1)*'Main Data Entry'!$G$21,IF($C63&lt;(60-'Main Data Entry'!$D$23),(($C63-60+'Main Data Entry'!$D$23)/(60*'Main Data Entry'!$D$22-'Main Data Entry'!$D$23))*(-1)*'Main Data Entry'!$G$21,0))</f>
        <v>0</v>
      </c>
      <c r="R63" s="189"/>
      <c r="S63" s="266">
        <f t="shared" si="5"/>
        <v>59.963999999999999</v>
      </c>
      <c r="T63" s="100"/>
      <c r="U63" s="103"/>
      <c r="V63" s="100"/>
      <c r="W63" s="100"/>
      <c r="X63" s="115"/>
      <c r="Y63" s="115"/>
      <c r="Z63" s="115"/>
      <c r="AA63" s="115"/>
      <c r="AB63" s="242">
        <f t="shared" si="6"/>
        <v>43693.638981481323</v>
      </c>
      <c r="AC63" s="199"/>
      <c r="AD63" s="199"/>
      <c r="AE63" s="199">
        <f t="shared" si="1"/>
        <v>59.970134735107422</v>
      </c>
      <c r="AF63" s="200">
        <f t="shared" si="2"/>
        <v>448.68670654296875</v>
      </c>
    </row>
    <row r="64" spans="1:32" x14ac:dyDescent="0.35">
      <c r="A64" s="186" t="s">
        <v>70</v>
      </c>
      <c r="B64" s="187">
        <f t="shared" si="7"/>
        <v>43693.6389930554</v>
      </c>
      <c r="C64" s="188">
        <f t="shared" ca="1" si="3"/>
        <v>59.969753265380859</v>
      </c>
      <c r="D64" s="189">
        <f t="shared" ca="1" si="4"/>
        <v>448.68670654296875</v>
      </c>
      <c r="E64" s="190"/>
      <c r="F64" s="190"/>
      <c r="G64" s="191"/>
      <c r="H64" s="197"/>
      <c r="I64" s="194"/>
      <c r="J64" s="194"/>
      <c r="K64" s="194"/>
      <c r="L64" s="194"/>
      <c r="M64" s="194"/>
      <c r="N64" s="194"/>
      <c r="O64" s="195"/>
      <c r="P64" s="190">
        <f>'Main Data Entry'!$G$21</f>
        <v>0</v>
      </c>
      <c r="Q64" s="196">
        <f ca="1">IF($C64&gt;(60+'Main Data Entry'!$D$23),(($C64-60-'Main Data Entry'!$D$23)/(60*'Main Data Entry'!$D$22-'Main Data Entry'!$D$23))*(-1)*'Main Data Entry'!$G$21,IF($C64&lt;(60-'Main Data Entry'!$D$23),(($C64-60+'Main Data Entry'!$D$23)/(60*'Main Data Entry'!$D$22-'Main Data Entry'!$D$23))*(-1)*'Main Data Entry'!$G$21,0))</f>
        <v>0</v>
      </c>
      <c r="R64" s="189"/>
      <c r="S64" s="266">
        <f t="shared" si="5"/>
        <v>59.963999999999999</v>
      </c>
      <c r="T64" s="100"/>
      <c r="U64" s="103"/>
      <c r="V64" s="100"/>
      <c r="W64" s="100"/>
      <c r="X64" s="115"/>
      <c r="Y64" s="115"/>
      <c r="Z64" s="115"/>
      <c r="AA64" s="115"/>
      <c r="AB64" s="242">
        <f t="shared" si="6"/>
        <v>43693.6389930554</v>
      </c>
      <c r="AC64" s="199">
        <v>59.969753265380859</v>
      </c>
      <c r="AD64" s="199">
        <v>448.68670654296875</v>
      </c>
      <c r="AE64" s="199">
        <f t="shared" si="1"/>
        <v>59.969753265380859</v>
      </c>
      <c r="AF64" s="200">
        <f t="shared" si="2"/>
        <v>448.68670654296875</v>
      </c>
    </row>
    <row r="65" spans="1:32" x14ac:dyDescent="0.35">
      <c r="A65" s="186" t="s">
        <v>71</v>
      </c>
      <c r="B65" s="187">
        <f t="shared" si="7"/>
        <v>43693.639004629476</v>
      </c>
      <c r="C65" s="188">
        <f t="shared" ca="1" si="3"/>
        <v>59.969753265380859</v>
      </c>
      <c r="D65" s="189">
        <f t="shared" ca="1" si="4"/>
        <v>448.68670654296875</v>
      </c>
      <c r="E65" s="190"/>
      <c r="F65" s="190"/>
      <c r="G65" s="191"/>
      <c r="H65" s="197"/>
      <c r="I65" s="194"/>
      <c r="J65" s="194"/>
      <c r="K65" s="194"/>
      <c r="L65" s="194"/>
      <c r="M65" s="194"/>
      <c r="N65" s="194"/>
      <c r="O65" s="195"/>
      <c r="P65" s="190">
        <f>'Main Data Entry'!$G$21</f>
        <v>0</v>
      </c>
      <c r="Q65" s="196">
        <f ca="1">IF($C65&gt;(60+'Main Data Entry'!$D$23),(($C65-60-'Main Data Entry'!$D$23)/(60*'Main Data Entry'!$D$22-'Main Data Entry'!$D$23))*(-1)*'Main Data Entry'!$G$21,IF($C65&lt;(60-'Main Data Entry'!$D$23),(($C65-60+'Main Data Entry'!$D$23)/(60*'Main Data Entry'!$D$22-'Main Data Entry'!$D$23))*(-1)*'Main Data Entry'!$G$21,0))</f>
        <v>0</v>
      </c>
      <c r="R65" s="189"/>
      <c r="S65" s="266">
        <f t="shared" si="5"/>
        <v>59.963999999999999</v>
      </c>
      <c r="T65" s="100"/>
      <c r="U65" s="103"/>
      <c r="V65" s="100"/>
      <c r="W65" s="100"/>
      <c r="X65" s="115"/>
      <c r="Y65" s="115"/>
      <c r="Z65" s="115"/>
      <c r="AA65" s="115"/>
      <c r="AB65" s="242">
        <f t="shared" ref="AB65:AB80" si="8">AB66-TIME(0,0,1)</f>
        <v>43693.639004629476</v>
      </c>
      <c r="AC65" s="199"/>
      <c r="AD65" s="199"/>
      <c r="AE65" s="199">
        <f t="shared" si="1"/>
        <v>59.969753265380859</v>
      </c>
      <c r="AF65" s="200">
        <f t="shared" si="2"/>
        <v>448.68670654296875</v>
      </c>
    </row>
    <row r="66" spans="1:32" x14ac:dyDescent="0.35">
      <c r="A66" s="186" t="s">
        <v>72</v>
      </c>
      <c r="B66" s="187">
        <f t="shared" si="7"/>
        <v>43693.639016203553</v>
      </c>
      <c r="C66" s="188">
        <f t="shared" ca="1" si="3"/>
        <v>59.971080780029297</v>
      </c>
      <c r="D66" s="189">
        <f t="shared" ca="1" si="4"/>
        <v>448.368896484375</v>
      </c>
      <c r="E66" s="190"/>
      <c r="F66" s="190"/>
      <c r="G66" s="191"/>
      <c r="H66" s="197"/>
      <c r="I66" s="194"/>
      <c r="J66" s="194"/>
      <c r="K66" s="194"/>
      <c r="L66" s="194"/>
      <c r="M66" s="194"/>
      <c r="N66" s="194"/>
      <c r="O66" s="195"/>
      <c r="P66" s="190">
        <f>'Main Data Entry'!$G$21</f>
        <v>0</v>
      </c>
      <c r="Q66" s="196">
        <f ca="1">IF($C66&gt;(60+'Main Data Entry'!$D$23),(($C66-60-'Main Data Entry'!$D$23)/(60*'Main Data Entry'!$D$22-'Main Data Entry'!$D$23))*(-1)*'Main Data Entry'!$G$21,IF($C66&lt;(60-'Main Data Entry'!$D$23),(($C66-60+'Main Data Entry'!$D$23)/(60*'Main Data Entry'!$D$22-'Main Data Entry'!$D$23))*(-1)*'Main Data Entry'!$G$21,0))</f>
        <v>0</v>
      </c>
      <c r="R66" s="189"/>
      <c r="S66" s="266">
        <f t="shared" si="5"/>
        <v>59.963999999999999</v>
      </c>
      <c r="T66" s="100"/>
      <c r="U66" s="103"/>
      <c r="V66" s="100"/>
      <c r="W66" s="100"/>
      <c r="X66" s="115"/>
      <c r="Y66" s="115"/>
      <c r="Z66" s="115"/>
      <c r="AA66" s="115"/>
      <c r="AB66" s="242">
        <f t="shared" si="8"/>
        <v>43693.639016203553</v>
      </c>
      <c r="AC66" s="199">
        <v>59.971080780029297</v>
      </c>
      <c r="AD66" s="199">
        <v>448.368896484375</v>
      </c>
      <c r="AE66" s="199">
        <f t="shared" si="1"/>
        <v>59.971080780029297</v>
      </c>
      <c r="AF66" s="200">
        <f t="shared" si="2"/>
        <v>448.368896484375</v>
      </c>
    </row>
    <row r="67" spans="1:32" x14ac:dyDescent="0.35">
      <c r="A67" s="186" t="s">
        <v>73</v>
      </c>
      <c r="B67" s="187">
        <f t="shared" si="7"/>
        <v>43693.63902777763</v>
      </c>
      <c r="C67" s="188">
        <f t="shared" ca="1" si="3"/>
        <v>59.971080780029297</v>
      </c>
      <c r="D67" s="189">
        <f t="shared" ca="1" si="4"/>
        <v>448.368896484375</v>
      </c>
      <c r="E67" s="190"/>
      <c r="F67" s="190"/>
      <c r="G67" s="191"/>
      <c r="H67" s="197"/>
      <c r="I67" s="194"/>
      <c r="J67" s="194"/>
      <c r="K67" s="194"/>
      <c r="L67" s="194"/>
      <c r="M67" s="194"/>
      <c r="N67" s="194"/>
      <c r="O67" s="195"/>
      <c r="P67" s="190">
        <f>'Main Data Entry'!$G$21</f>
        <v>0</v>
      </c>
      <c r="Q67" s="196">
        <f ca="1">IF($C67&gt;(60+'Main Data Entry'!$D$23),(($C67-60-'Main Data Entry'!$D$23)/(60*'Main Data Entry'!$D$22-'Main Data Entry'!$D$23))*(-1)*'Main Data Entry'!$G$21,IF($C67&lt;(60-'Main Data Entry'!$D$23),(($C67-60+'Main Data Entry'!$D$23)/(60*'Main Data Entry'!$D$22-'Main Data Entry'!$D$23))*(-1)*'Main Data Entry'!$G$21,0))</f>
        <v>0</v>
      </c>
      <c r="R67" s="189"/>
      <c r="S67" s="266">
        <f t="shared" si="5"/>
        <v>59.963999999999999</v>
      </c>
      <c r="T67" s="100"/>
      <c r="U67" s="103"/>
      <c r="V67" s="100"/>
      <c r="W67" s="100"/>
      <c r="X67" s="115"/>
      <c r="Y67" s="115"/>
      <c r="Z67" s="115"/>
      <c r="AA67" s="115"/>
      <c r="AB67" s="242">
        <f t="shared" si="8"/>
        <v>43693.63902777763</v>
      </c>
      <c r="AC67" s="199"/>
      <c r="AD67" s="199"/>
      <c r="AE67" s="199">
        <f t="shared" si="1"/>
        <v>59.971080780029297</v>
      </c>
      <c r="AF67" s="200">
        <f t="shared" si="2"/>
        <v>448.368896484375</v>
      </c>
    </row>
    <row r="68" spans="1:32" x14ac:dyDescent="0.35">
      <c r="A68" s="186" t="s">
        <v>74</v>
      </c>
      <c r="B68" s="187">
        <f t="shared" si="7"/>
        <v>43693.639039351707</v>
      </c>
      <c r="C68" s="188">
        <f t="shared" ca="1" si="3"/>
        <v>59.970981597900391</v>
      </c>
      <c r="D68" s="189">
        <f t="shared" ca="1" si="4"/>
        <v>448.55780029296875</v>
      </c>
      <c r="E68" s="190"/>
      <c r="F68" s="190"/>
      <c r="G68" s="191"/>
      <c r="H68" s="197"/>
      <c r="I68" s="194"/>
      <c r="J68" s="194"/>
      <c r="K68" s="194"/>
      <c r="L68" s="194"/>
      <c r="M68" s="194"/>
      <c r="N68" s="194"/>
      <c r="O68" s="195"/>
      <c r="P68" s="190">
        <f>'Main Data Entry'!$G$21</f>
        <v>0</v>
      </c>
      <c r="Q68" s="196">
        <f ca="1">IF($C68&gt;(60+'Main Data Entry'!$D$23),(($C68-60-'Main Data Entry'!$D$23)/(60*'Main Data Entry'!$D$22-'Main Data Entry'!$D$23))*(-1)*'Main Data Entry'!$G$21,IF($C68&lt;(60-'Main Data Entry'!$D$23),(($C68-60+'Main Data Entry'!$D$23)/(60*'Main Data Entry'!$D$22-'Main Data Entry'!$D$23))*(-1)*'Main Data Entry'!$G$21,0))</f>
        <v>0</v>
      </c>
      <c r="R68" s="189"/>
      <c r="S68" s="266">
        <f t="shared" si="5"/>
        <v>59.963999999999999</v>
      </c>
      <c r="T68" s="100"/>
      <c r="U68" s="103"/>
      <c r="V68" s="100"/>
      <c r="W68" s="100"/>
      <c r="X68" s="115"/>
      <c r="Y68" s="115"/>
      <c r="Z68" s="115"/>
      <c r="AA68" s="115"/>
      <c r="AB68" s="242">
        <f t="shared" si="8"/>
        <v>43693.639039351707</v>
      </c>
      <c r="AC68" s="199">
        <v>59.970981597900391</v>
      </c>
      <c r="AD68" s="199">
        <v>448.55780029296875</v>
      </c>
      <c r="AE68" s="199">
        <f t="shared" si="1"/>
        <v>59.970981597900391</v>
      </c>
      <c r="AF68" s="200">
        <f t="shared" si="2"/>
        <v>448.55780029296875</v>
      </c>
    </row>
    <row r="69" spans="1:32" x14ac:dyDescent="0.35">
      <c r="A69" s="186" t="s">
        <v>75</v>
      </c>
      <c r="B69" s="187">
        <f t="shared" si="7"/>
        <v>43693.639050925784</v>
      </c>
      <c r="C69" s="188">
        <f t="shared" ca="1" si="3"/>
        <v>59.970981597900391</v>
      </c>
      <c r="D69" s="189">
        <f t="shared" ca="1" si="4"/>
        <v>448.55780029296875</v>
      </c>
      <c r="E69" s="190"/>
      <c r="F69" s="190"/>
      <c r="G69" s="191"/>
      <c r="H69" s="197"/>
      <c r="I69" s="194"/>
      <c r="J69" s="194"/>
      <c r="K69" s="194"/>
      <c r="L69" s="194"/>
      <c r="M69" s="194"/>
      <c r="N69" s="194"/>
      <c r="O69" s="195"/>
      <c r="P69" s="190">
        <f>'Main Data Entry'!$G$21</f>
        <v>0</v>
      </c>
      <c r="Q69" s="196">
        <f ca="1">IF($C69&gt;(60+'Main Data Entry'!$D$23),(($C69-60-'Main Data Entry'!$D$23)/(60*'Main Data Entry'!$D$22-'Main Data Entry'!$D$23))*(-1)*'Main Data Entry'!$G$21,IF($C69&lt;(60-'Main Data Entry'!$D$23),(($C69-60+'Main Data Entry'!$D$23)/(60*'Main Data Entry'!$D$22-'Main Data Entry'!$D$23))*(-1)*'Main Data Entry'!$G$21,0))</f>
        <v>0</v>
      </c>
      <c r="R69" s="189"/>
      <c r="S69" s="266">
        <f t="shared" si="5"/>
        <v>59.963999999999999</v>
      </c>
      <c r="T69" s="100"/>
      <c r="U69" s="103"/>
      <c r="V69" s="100"/>
      <c r="W69" s="100"/>
      <c r="X69" s="115"/>
      <c r="Y69" s="115"/>
      <c r="Z69" s="115"/>
      <c r="AA69" s="115"/>
      <c r="AB69" s="242">
        <f t="shared" si="8"/>
        <v>43693.639050925784</v>
      </c>
      <c r="AC69" s="199"/>
      <c r="AD69" s="199"/>
      <c r="AE69" s="199">
        <f t="shared" si="1"/>
        <v>59.970981597900391</v>
      </c>
      <c r="AF69" s="200">
        <f t="shared" si="2"/>
        <v>448.55780029296875</v>
      </c>
    </row>
    <row r="70" spans="1:32" x14ac:dyDescent="0.35">
      <c r="A70" s="186" t="s">
        <v>76</v>
      </c>
      <c r="B70" s="187">
        <f t="shared" si="7"/>
        <v>43693.63906249986</v>
      </c>
      <c r="C70" s="188">
        <f t="shared" ca="1" si="3"/>
        <v>59.970882415771484</v>
      </c>
      <c r="D70" s="189">
        <f t="shared" ca="1" si="4"/>
        <v>448.55780029296875</v>
      </c>
      <c r="E70" s="190"/>
      <c r="F70" s="190"/>
      <c r="G70" s="191"/>
      <c r="H70" s="197"/>
      <c r="I70" s="194"/>
      <c r="J70" s="194"/>
      <c r="K70" s="194"/>
      <c r="L70" s="194"/>
      <c r="M70" s="194"/>
      <c r="N70" s="194"/>
      <c r="O70" s="195"/>
      <c r="P70" s="190">
        <f>'Main Data Entry'!$G$21</f>
        <v>0</v>
      </c>
      <c r="Q70" s="196">
        <f ca="1">IF($C70&gt;(60+'Main Data Entry'!$D$23),(($C70-60-'Main Data Entry'!$D$23)/(60*'Main Data Entry'!$D$22-'Main Data Entry'!$D$23))*(-1)*'Main Data Entry'!$G$21,IF($C70&lt;(60-'Main Data Entry'!$D$23),(($C70-60+'Main Data Entry'!$D$23)/(60*'Main Data Entry'!$D$22-'Main Data Entry'!$D$23))*(-1)*'Main Data Entry'!$G$21,0))</f>
        <v>0</v>
      </c>
      <c r="R70" s="189"/>
      <c r="S70" s="266">
        <f t="shared" si="5"/>
        <v>59.963999999999999</v>
      </c>
      <c r="T70" s="100"/>
      <c r="U70" s="103"/>
      <c r="V70" s="100"/>
      <c r="W70" s="100"/>
      <c r="X70" s="115"/>
      <c r="Y70" s="115"/>
      <c r="Z70" s="115"/>
      <c r="AA70" s="115"/>
      <c r="AB70" s="242">
        <f t="shared" si="8"/>
        <v>43693.63906249986</v>
      </c>
      <c r="AC70" s="199">
        <v>59.970882415771484</v>
      </c>
      <c r="AD70" s="199">
        <v>448.55780029296875</v>
      </c>
      <c r="AE70" s="199">
        <f t="shared" si="1"/>
        <v>59.970882415771484</v>
      </c>
      <c r="AF70" s="200">
        <f t="shared" si="2"/>
        <v>448.55780029296875</v>
      </c>
    </row>
    <row r="71" spans="1:32" x14ac:dyDescent="0.35">
      <c r="A71" s="186" t="s">
        <v>77</v>
      </c>
      <c r="B71" s="187">
        <f t="shared" si="7"/>
        <v>43693.639074073937</v>
      </c>
      <c r="C71" s="188">
        <f t="shared" ca="1" si="3"/>
        <v>59.970882415771484</v>
      </c>
      <c r="D71" s="189">
        <f t="shared" ca="1" si="4"/>
        <v>448.55780029296875</v>
      </c>
      <c r="E71" s="190"/>
      <c r="F71" s="190"/>
      <c r="G71" s="191"/>
      <c r="H71" s="197"/>
      <c r="I71" s="194"/>
      <c r="J71" s="194"/>
      <c r="K71" s="194"/>
      <c r="L71" s="194"/>
      <c r="M71" s="194"/>
      <c r="N71" s="194"/>
      <c r="O71" s="195"/>
      <c r="P71" s="190">
        <f>'Main Data Entry'!$G$21</f>
        <v>0</v>
      </c>
      <c r="Q71" s="196">
        <f ca="1">IF($C71&gt;(60+'Main Data Entry'!$D$23),(($C71-60-'Main Data Entry'!$D$23)/(60*'Main Data Entry'!$D$22-'Main Data Entry'!$D$23))*(-1)*'Main Data Entry'!$G$21,IF($C71&lt;(60-'Main Data Entry'!$D$23),(($C71-60+'Main Data Entry'!$D$23)/(60*'Main Data Entry'!$D$22-'Main Data Entry'!$D$23))*(-1)*'Main Data Entry'!$G$21,0))</f>
        <v>0</v>
      </c>
      <c r="R71" s="189"/>
      <c r="S71" s="266">
        <f t="shared" si="5"/>
        <v>59.963999999999999</v>
      </c>
      <c r="T71" s="100"/>
      <c r="U71" s="103"/>
      <c r="V71" s="100"/>
      <c r="W71" s="100"/>
      <c r="X71" s="115"/>
      <c r="Y71" s="115"/>
      <c r="Z71" s="115"/>
      <c r="AA71" s="115"/>
      <c r="AB71" s="242">
        <f t="shared" si="8"/>
        <v>43693.639074073937</v>
      </c>
      <c r="AC71" s="199"/>
      <c r="AD71" s="199"/>
      <c r="AE71" s="199">
        <f t="shared" si="1"/>
        <v>59.970882415771484</v>
      </c>
      <c r="AF71" s="200">
        <f t="shared" si="2"/>
        <v>448.55780029296875</v>
      </c>
    </row>
    <row r="72" spans="1:32" x14ac:dyDescent="0.35">
      <c r="A72" s="186" t="s">
        <v>78</v>
      </c>
      <c r="B72" s="187">
        <f t="shared" si="7"/>
        <v>43693.639085648014</v>
      </c>
      <c r="C72" s="188">
        <f t="shared" ca="1" si="3"/>
        <v>59.970783233642578</v>
      </c>
      <c r="D72" s="189">
        <f t="shared" ca="1" si="4"/>
        <v>448.55780029296875</v>
      </c>
      <c r="E72" s="190"/>
      <c r="F72" s="190"/>
      <c r="G72" s="191"/>
      <c r="H72" s="197"/>
      <c r="I72" s="194"/>
      <c r="J72" s="194"/>
      <c r="K72" s="194"/>
      <c r="L72" s="194"/>
      <c r="M72" s="194"/>
      <c r="N72" s="194"/>
      <c r="O72" s="195"/>
      <c r="P72" s="190">
        <f>'Main Data Entry'!$G$21</f>
        <v>0</v>
      </c>
      <c r="Q72" s="196">
        <f ca="1">IF($C72&gt;(60+'Main Data Entry'!$D$23),(($C72-60-'Main Data Entry'!$D$23)/(60*'Main Data Entry'!$D$22-'Main Data Entry'!$D$23))*(-1)*'Main Data Entry'!$G$21,IF($C72&lt;(60-'Main Data Entry'!$D$23),(($C72-60+'Main Data Entry'!$D$23)/(60*'Main Data Entry'!$D$22-'Main Data Entry'!$D$23))*(-1)*'Main Data Entry'!$G$21,0))</f>
        <v>0</v>
      </c>
      <c r="R72" s="189"/>
      <c r="S72" s="266">
        <f t="shared" si="5"/>
        <v>59.963999999999999</v>
      </c>
      <c r="T72" s="100"/>
      <c r="U72" s="103"/>
      <c r="V72" s="100"/>
      <c r="W72" s="100"/>
      <c r="X72" s="115"/>
      <c r="Y72" s="115"/>
      <c r="Z72" s="115"/>
      <c r="AA72" s="115"/>
      <c r="AB72" s="242">
        <f t="shared" si="8"/>
        <v>43693.639085648014</v>
      </c>
      <c r="AC72" s="199">
        <v>59.970783233642578</v>
      </c>
      <c r="AD72" s="199">
        <v>448.55780029296875</v>
      </c>
      <c r="AE72" s="199">
        <f t="shared" si="1"/>
        <v>59.970783233642578</v>
      </c>
      <c r="AF72" s="200">
        <f t="shared" si="2"/>
        <v>448.55780029296875</v>
      </c>
    </row>
    <row r="73" spans="1:32" x14ac:dyDescent="0.35">
      <c r="A73" s="186" t="s">
        <v>79</v>
      </c>
      <c r="B73" s="187">
        <f t="shared" si="7"/>
        <v>43693.639097222091</v>
      </c>
      <c r="C73" s="188">
        <f t="shared" ca="1" si="3"/>
        <v>59.970783233642578</v>
      </c>
      <c r="D73" s="189">
        <f t="shared" ca="1" si="4"/>
        <v>448.55780029296875</v>
      </c>
      <c r="E73" s="190"/>
      <c r="F73" s="190"/>
      <c r="G73" s="191"/>
      <c r="H73" s="197"/>
      <c r="I73" s="194"/>
      <c r="J73" s="194"/>
      <c r="K73" s="194"/>
      <c r="L73" s="194"/>
      <c r="M73" s="194"/>
      <c r="N73" s="194"/>
      <c r="O73" s="195"/>
      <c r="P73" s="190">
        <f>'Main Data Entry'!$G$21</f>
        <v>0</v>
      </c>
      <c r="Q73" s="196">
        <f ca="1">IF($C73&gt;(60+'Main Data Entry'!$D$23),(($C73-60-'Main Data Entry'!$D$23)/(60*'Main Data Entry'!$D$22-'Main Data Entry'!$D$23))*(-1)*'Main Data Entry'!$G$21,IF($C73&lt;(60-'Main Data Entry'!$D$23),(($C73-60+'Main Data Entry'!$D$23)/(60*'Main Data Entry'!$D$22-'Main Data Entry'!$D$23))*(-1)*'Main Data Entry'!$G$21,0))</f>
        <v>0</v>
      </c>
      <c r="R73" s="189"/>
      <c r="S73" s="266">
        <f t="shared" si="5"/>
        <v>59.963999999999999</v>
      </c>
      <c r="T73" s="100"/>
      <c r="U73" s="103"/>
      <c r="V73" s="100"/>
      <c r="W73" s="100"/>
      <c r="X73" s="115"/>
      <c r="Y73" s="115"/>
      <c r="Z73" s="115"/>
      <c r="AA73" s="115"/>
      <c r="AB73" s="242">
        <f t="shared" si="8"/>
        <v>43693.639097222091</v>
      </c>
      <c r="AC73" s="199"/>
      <c r="AD73" s="199"/>
      <c r="AE73" s="199">
        <f t="shared" si="1"/>
        <v>59.970783233642578</v>
      </c>
      <c r="AF73" s="200">
        <f t="shared" si="2"/>
        <v>448.55780029296875</v>
      </c>
    </row>
    <row r="74" spans="1:32" x14ac:dyDescent="0.35">
      <c r="A74" s="186" t="s">
        <v>80</v>
      </c>
      <c r="B74" s="187">
        <f t="shared" si="7"/>
        <v>43693.639108796167</v>
      </c>
      <c r="C74" s="188">
        <f t="shared" ca="1" si="3"/>
        <v>59.970684051513672</v>
      </c>
      <c r="D74" s="189">
        <f t="shared" ca="1" si="4"/>
        <v>448.55780029296875</v>
      </c>
      <c r="E74" s="190"/>
      <c r="F74" s="190"/>
      <c r="G74" s="191"/>
      <c r="H74" s="197"/>
      <c r="I74" s="194"/>
      <c r="J74" s="194"/>
      <c r="K74" s="194"/>
      <c r="L74" s="194"/>
      <c r="M74" s="194"/>
      <c r="N74" s="194"/>
      <c r="O74" s="195"/>
      <c r="P74" s="190">
        <f>'Main Data Entry'!$G$21</f>
        <v>0</v>
      </c>
      <c r="Q74" s="196">
        <f ca="1">IF($C74&gt;(60+'Main Data Entry'!$D$23),(($C74-60-'Main Data Entry'!$D$23)/(60*'Main Data Entry'!$D$22-'Main Data Entry'!$D$23))*(-1)*'Main Data Entry'!$G$21,IF($C74&lt;(60-'Main Data Entry'!$D$23),(($C74-60+'Main Data Entry'!$D$23)/(60*'Main Data Entry'!$D$22-'Main Data Entry'!$D$23))*(-1)*'Main Data Entry'!$G$21,0))</f>
        <v>0</v>
      </c>
      <c r="R74" s="189"/>
      <c r="S74" s="266">
        <f t="shared" si="5"/>
        <v>59.963999999999999</v>
      </c>
      <c r="T74" s="100"/>
      <c r="U74" s="103"/>
      <c r="V74" s="100"/>
      <c r="W74" s="100"/>
      <c r="X74" s="115"/>
      <c r="Y74" s="115"/>
      <c r="Z74" s="115"/>
      <c r="AA74" s="115"/>
      <c r="AB74" s="242">
        <f t="shared" si="8"/>
        <v>43693.639108796167</v>
      </c>
      <c r="AC74" s="199">
        <v>59.970684051513672</v>
      </c>
      <c r="AD74" s="199">
        <v>448.55780029296875</v>
      </c>
      <c r="AE74" s="199">
        <f t="shared" si="1"/>
        <v>59.970684051513672</v>
      </c>
      <c r="AF74" s="200">
        <f t="shared" si="2"/>
        <v>448.55780029296875</v>
      </c>
    </row>
    <row r="75" spans="1:32" x14ac:dyDescent="0.35">
      <c r="A75" s="186" t="s">
        <v>81</v>
      </c>
      <c r="B75" s="187">
        <f t="shared" si="7"/>
        <v>43693.639120370244</v>
      </c>
      <c r="C75" s="188">
        <f t="shared" ca="1" si="3"/>
        <v>59.970684051513672</v>
      </c>
      <c r="D75" s="189">
        <f t="shared" ca="1" si="4"/>
        <v>448.55780029296875</v>
      </c>
      <c r="E75" s="190"/>
      <c r="F75" s="190"/>
      <c r="G75" s="191"/>
      <c r="H75" s="197"/>
      <c r="I75" s="194"/>
      <c r="J75" s="194"/>
      <c r="K75" s="194"/>
      <c r="L75" s="194"/>
      <c r="M75" s="194"/>
      <c r="N75" s="194"/>
      <c r="O75" s="195"/>
      <c r="P75" s="190">
        <f>'Main Data Entry'!$G$21</f>
        <v>0</v>
      </c>
      <c r="Q75" s="196">
        <f ca="1">IF($C75&gt;(60+'Main Data Entry'!$D$23),(($C75-60-'Main Data Entry'!$D$23)/(60*'Main Data Entry'!$D$22-'Main Data Entry'!$D$23))*(-1)*'Main Data Entry'!$G$21,IF($C75&lt;(60-'Main Data Entry'!$D$23),(($C75-60+'Main Data Entry'!$D$23)/(60*'Main Data Entry'!$D$22-'Main Data Entry'!$D$23))*(-1)*'Main Data Entry'!$G$21,0))</f>
        <v>0</v>
      </c>
      <c r="R75" s="189"/>
      <c r="S75" s="266">
        <f t="shared" si="5"/>
        <v>59.963999999999999</v>
      </c>
      <c r="T75" s="100"/>
      <c r="U75" s="103"/>
      <c r="V75" s="100"/>
      <c r="W75" s="100"/>
      <c r="X75" s="115"/>
      <c r="Y75" s="115"/>
      <c r="Z75" s="115"/>
      <c r="AA75" s="115"/>
      <c r="AB75" s="242">
        <f t="shared" si="8"/>
        <v>43693.639120370244</v>
      </c>
      <c r="AC75" s="199"/>
      <c r="AD75" s="199"/>
      <c r="AE75" s="199">
        <f t="shared" si="1"/>
        <v>59.970684051513672</v>
      </c>
      <c r="AF75" s="200">
        <f t="shared" si="2"/>
        <v>448.55780029296875</v>
      </c>
    </row>
    <row r="76" spans="1:32" x14ac:dyDescent="0.35">
      <c r="A76" s="186" t="s">
        <v>82</v>
      </c>
      <c r="B76" s="187">
        <f t="shared" si="7"/>
        <v>43693.639131944321</v>
      </c>
      <c r="C76" s="188">
        <f t="shared" ca="1" si="3"/>
        <v>59.972606658935547</v>
      </c>
      <c r="D76" s="189">
        <f t="shared" ca="1" si="4"/>
        <v>448.28182983398438</v>
      </c>
      <c r="E76" s="190"/>
      <c r="F76" s="190"/>
      <c r="G76" s="191"/>
      <c r="H76" s="197"/>
      <c r="I76" s="194"/>
      <c r="J76" s="194"/>
      <c r="K76" s="194"/>
      <c r="L76" s="194"/>
      <c r="M76" s="194"/>
      <c r="N76" s="194"/>
      <c r="O76" s="195"/>
      <c r="P76" s="190">
        <f>'Main Data Entry'!$G$21</f>
        <v>0</v>
      </c>
      <c r="Q76" s="196">
        <f ca="1">IF($C76&gt;(60+'Main Data Entry'!$D$23),(($C76-60-'Main Data Entry'!$D$23)/(60*'Main Data Entry'!$D$22-'Main Data Entry'!$D$23))*(-1)*'Main Data Entry'!$G$21,IF($C76&lt;(60-'Main Data Entry'!$D$23),(($C76-60+'Main Data Entry'!$D$23)/(60*'Main Data Entry'!$D$22-'Main Data Entry'!$D$23))*(-1)*'Main Data Entry'!$G$21,0))</f>
        <v>0</v>
      </c>
      <c r="R76" s="189"/>
      <c r="S76" s="266">
        <f t="shared" si="5"/>
        <v>59.963999999999999</v>
      </c>
      <c r="T76" s="100"/>
      <c r="U76" s="103"/>
      <c r="V76" s="100"/>
      <c r="W76" s="100"/>
      <c r="X76" s="115"/>
      <c r="Y76" s="115"/>
      <c r="Z76" s="115"/>
      <c r="AA76" s="115"/>
      <c r="AB76" s="242">
        <f t="shared" si="8"/>
        <v>43693.639131944321</v>
      </c>
      <c r="AC76" s="199">
        <v>59.972606658935547</v>
      </c>
      <c r="AD76" s="199">
        <v>448.28182983398438</v>
      </c>
      <c r="AE76" s="199">
        <f t="shared" ref="AE76:AE139" si="9">IF($AC76="",$AE75,IF($AC76&lt;&gt;$AE75,$AC76,$AE75))</f>
        <v>59.972606658935547</v>
      </c>
      <c r="AF76" s="200">
        <f t="shared" ref="AF76:AF139" si="10">IF($AD76="",$AF75,IF($AD76&lt;&gt;$AF75,$AD76,$AF75))</f>
        <v>448.28182983398438</v>
      </c>
    </row>
    <row r="77" spans="1:32" x14ac:dyDescent="0.35">
      <c r="A77" s="186" t="s">
        <v>83</v>
      </c>
      <c r="B77" s="187">
        <f t="shared" si="7"/>
        <v>43693.639143518398</v>
      </c>
      <c r="C77" s="188">
        <f t="shared" ca="1" si="3"/>
        <v>59.972606658935547</v>
      </c>
      <c r="D77" s="189">
        <f t="shared" ca="1" si="4"/>
        <v>448.28182983398438</v>
      </c>
      <c r="E77" s="190"/>
      <c r="F77" s="190"/>
      <c r="G77" s="191"/>
      <c r="H77" s="197"/>
      <c r="I77" s="194"/>
      <c r="J77" s="194"/>
      <c r="K77" s="194"/>
      <c r="L77" s="194"/>
      <c r="M77" s="194"/>
      <c r="N77" s="194"/>
      <c r="O77" s="195"/>
      <c r="P77" s="190">
        <f>'Main Data Entry'!$G$21</f>
        <v>0</v>
      </c>
      <c r="Q77" s="196">
        <f ca="1">IF($C77&gt;(60+'Main Data Entry'!$D$23),(($C77-60-'Main Data Entry'!$D$23)/(60*'Main Data Entry'!$D$22-'Main Data Entry'!$D$23))*(-1)*'Main Data Entry'!$G$21,IF($C77&lt;(60-'Main Data Entry'!$D$23),(($C77-60+'Main Data Entry'!$D$23)/(60*'Main Data Entry'!$D$22-'Main Data Entry'!$D$23))*(-1)*'Main Data Entry'!$G$21,0))</f>
        <v>0</v>
      </c>
      <c r="R77" s="189"/>
      <c r="S77" s="266">
        <f t="shared" si="5"/>
        <v>59.963999999999999</v>
      </c>
      <c r="T77" s="100"/>
      <c r="U77" s="100"/>
      <c r="V77" s="100"/>
      <c r="W77" s="100"/>
      <c r="X77" s="115"/>
      <c r="Y77" s="115"/>
      <c r="Z77" s="115"/>
      <c r="AA77" s="115"/>
      <c r="AB77" s="242">
        <f t="shared" si="8"/>
        <v>43693.639143518398</v>
      </c>
      <c r="AC77" s="199"/>
      <c r="AD77" s="199"/>
      <c r="AE77" s="199">
        <f t="shared" si="9"/>
        <v>59.972606658935547</v>
      </c>
      <c r="AF77" s="200">
        <f t="shared" si="10"/>
        <v>448.28182983398438</v>
      </c>
    </row>
    <row r="78" spans="1:32" x14ac:dyDescent="0.35">
      <c r="A78" s="186" t="s">
        <v>84</v>
      </c>
      <c r="B78" s="187">
        <f t="shared" si="7"/>
        <v>43693.639155092475</v>
      </c>
      <c r="C78" s="188">
        <f t="shared" ca="1" si="3"/>
        <v>59.974533081054688</v>
      </c>
      <c r="D78" s="189">
        <f t="shared" ca="1" si="4"/>
        <v>448.52008056640625</v>
      </c>
      <c r="E78" s="190"/>
      <c r="F78" s="190"/>
      <c r="G78" s="191"/>
      <c r="H78" s="197"/>
      <c r="I78" s="194"/>
      <c r="J78" s="194"/>
      <c r="K78" s="194"/>
      <c r="L78" s="194"/>
      <c r="M78" s="194"/>
      <c r="N78" s="194"/>
      <c r="O78" s="195"/>
      <c r="P78" s="190">
        <f>'Main Data Entry'!$G$21</f>
        <v>0</v>
      </c>
      <c r="Q78" s="196">
        <f ca="1">IF($C78&gt;(60+'Main Data Entry'!$D$23),(($C78-60-'Main Data Entry'!$D$23)/(60*'Main Data Entry'!$D$22-'Main Data Entry'!$D$23))*(-1)*'Main Data Entry'!$G$21,IF($C78&lt;(60-'Main Data Entry'!$D$23),(($C78-60+'Main Data Entry'!$D$23)/(60*'Main Data Entry'!$D$22-'Main Data Entry'!$D$23))*(-1)*'Main Data Entry'!$G$21,0))</f>
        <v>0</v>
      </c>
      <c r="R78" s="189"/>
      <c r="S78" s="266">
        <f t="shared" si="5"/>
        <v>59.963999999999999</v>
      </c>
      <c r="T78" s="100"/>
      <c r="U78" s="100"/>
      <c r="V78" s="100"/>
      <c r="W78" s="100"/>
      <c r="X78" s="115"/>
      <c r="Y78" s="115"/>
      <c r="Z78" s="115"/>
      <c r="AA78" s="115"/>
      <c r="AB78" s="242">
        <f t="shared" si="8"/>
        <v>43693.639155092475</v>
      </c>
      <c r="AC78" s="199">
        <v>59.974533081054688</v>
      </c>
      <c r="AD78" s="199">
        <v>448.52008056640625</v>
      </c>
      <c r="AE78" s="199">
        <f t="shared" si="9"/>
        <v>59.974533081054688</v>
      </c>
      <c r="AF78" s="200">
        <f t="shared" si="10"/>
        <v>448.52008056640625</v>
      </c>
    </row>
    <row r="79" spans="1:32" x14ac:dyDescent="0.35">
      <c r="A79" s="186" t="s">
        <v>85</v>
      </c>
      <c r="B79" s="187">
        <f t="shared" si="7"/>
        <v>43693.639166666551</v>
      </c>
      <c r="C79" s="188">
        <f t="shared" ca="1" si="3"/>
        <v>59.974533081054688</v>
      </c>
      <c r="D79" s="189">
        <f t="shared" ca="1" si="4"/>
        <v>448.52008056640625</v>
      </c>
      <c r="E79" s="190"/>
      <c r="F79" s="190"/>
      <c r="G79" s="191"/>
      <c r="H79" s="197"/>
      <c r="I79" s="194"/>
      <c r="J79" s="194"/>
      <c r="K79" s="194"/>
      <c r="L79" s="194"/>
      <c r="M79" s="194"/>
      <c r="N79" s="194"/>
      <c r="O79" s="195"/>
      <c r="P79" s="190">
        <f>'Main Data Entry'!$G$21</f>
        <v>0</v>
      </c>
      <c r="Q79" s="196">
        <f ca="1">IF($C79&gt;(60+'Main Data Entry'!$D$23),(($C79-60-'Main Data Entry'!$D$23)/(60*'Main Data Entry'!$D$22-'Main Data Entry'!$D$23))*(-1)*'Main Data Entry'!$G$21,IF($C79&lt;(60-'Main Data Entry'!$D$23),(($C79-60+'Main Data Entry'!$D$23)/(60*'Main Data Entry'!$D$22-'Main Data Entry'!$D$23))*(-1)*'Main Data Entry'!$G$21,0))</f>
        <v>0</v>
      </c>
      <c r="R79" s="189"/>
      <c r="S79" s="266">
        <f t="shared" si="5"/>
        <v>59.963999999999999</v>
      </c>
      <c r="T79" s="100"/>
      <c r="U79" s="100"/>
      <c r="V79" s="100"/>
      <c r="W79" s="100"/>
      <c r="X79" s="115"/>
      <c r="Y79" s="115"/>
      <c r="Z79" s="115"/>
      <c r="AA79" s="115"/>
      <c r="AB79" s="242">
        <f t="shared" si="8"/>
        <v>43693.639166666551</v>
      </c>
      <c r="AC79" s="199"/>
      <c r="AD79" s="199"/>
      <c r="AE79" s="199">
        <f t="shared" si="9"/>
        <v>59.974533081054688</v>
      </c>
      <c r="AF79" s="200">
        <f t="shared" si="10"/>
        <v>448.52008056640625</v>
      </c>
    </row>
    <row r="80" spans="1:32" x14ac:dyDescent="0.35">
      <c r="A80" s="186" t="s">
        <v>86</v>
      </c>
      <c r="B80" s="187">
        <f t="shared" si="7"/>
        <v>43693.639178240628</v>
      </c>
      <c r="C80" s="188">
        <f t="shared" ca="1" si="3"/>
        <v>59.974540710449219</v>
      </c>
      <c r="D80" s="189">
        <f t="shared" ca="1" si="4"/>
        <v>448.13424682617188</v>
      </c>
      <c r="E80" s="190"/>
      <c r="F80" s="190"/>
      <c r="G80" s="191"/>
      <c r="H80" s="197"/>
      <c r="I80" s="194"/>
      <c r="J80" s="194"/>
      <c r="K80" s="194"/>
      <c r="L80" s="194"/>
      <c r="M80" s="194"/>
      <c r="N80" s="194"/>
      <c r="O80" s="195"/>
      <c r="P80" s="190">
        <f>'Main Data Entry'!$G$21</f>
        <v>0</v>
      </c>
      <c r="Q80" s="196">
        <f ca="1">IF($C80&gt;(60+'Main Data Entry'!$D$23),(($C80-60-'Main Data Entry'!$D$23)/(60*'Main Data Entry'!$D$22-'Main Data Entry'!$D$23))*(-1)*'Main Data Entry'!$G$21,IF($C80&lt;(60-'Main Data Entry'!$D$23),(($C80-60+'Main Data Entry'!$D$23)/(60*'Main Data Entry'!$D$22-'Main Data Entry'!$D$23))*(-1)*'Main Data Entry'!$G$21,0))</f>
        <v>0</v>
      </c>
      <c r="R80" s="189"/>
      <c r="S80" s="266">
        <f t="shared" si="5"/>
        <v>59.963999999999999</v>
      </c>
      <c r="T80" s="100"/>
      <c r="U80" s="100"/>
      <c r="V80" s="100"/>
      <c r="W80" s="100"/>
      <c r="X80" s="115"/>
      <c r="Y80" s="115"/>
      <c r="Z80" s="115"/>
      <c r="AA80" s="115"/>
      <c r="AB80" s="242">
        <f t="shared" si="8"/>
        <v>43693.639178240628</v>
      </c>
      <c r="AC80" s="199">
        <v>59.974540710449219</v>
      </c>
      <c r="AD80" s="199">
        <v>448.13424682617188</v>
      </c>
      <c r="AE80" s="199">
        <f t="shared" si="9"/>
        <v>59.974540710449219</v>
      </c>
      <c r="AF80" s="200">
        <f t="shared" si="10"/>
        <v>448.13424682617188</v>
      </c>
    </row>
    <row r="81" spans="1:32" x14ac:dyDescent="0.35">
      <c r="A81" s="186" t="s">
        <v>87</v>
      </c>
      <c r="B81" s="187">
        <f t="shared" si="7"/>
        <v>43693.639189814705</v>
      </c>
      <c r="C81" s="188">
        <f t="shared" ref="C81:C112" ca="1" si="11">OFFSET($AE81,-$B$1,0)</f>
        <v>59.974540710449219</v>
      </c>
      <c r="D81" s="189">
        <f t="shared" ref="D81:D112" ca="1" si="12">OFFSET($AF81,-$B$1,0)</f>
        <v>448.13424682617188</v>
      </c>
      <c r="E81" s="190"/>
      <c r="F81" s="190"/>
      <c r="G81" s="191"/>
      <c r="H81" s="197"/>
      <c r="I81" s="194"/>
      <c r="J81" s="194"/>
      <c r="K81" s="194"/>
      <c r="L81" s="194"/>
      <c r="M81" s="194"/>
      <c r="N81" s="194"/>
      <c r="O81" s="195"/>
      <c r="P81" s="190">
        <f>'Main Data Entry'!$G$21</f>
        <v>0</v>
      </c>
      <c r="Q81" s="196">
        <f ca="1">IF($C81&gt;(60+'Main Data Entry'!$D$23),(($C81-60-'Main Data Entry'!$D$23)/(60*'Main Data Entry'!$D$22-'Main Data Entry'!$D$23))*(-1)*'Main Data Entry'!$G$21,IF($C81&lt;(60-'Main Data Entry'!$D$23),(($C81-60+'Main Data Entry'!$D$23)/(60*'Main Data Entry'!$D$22-'Main Data Entry'!$D$23))*(-1)*'Main Data Entry'!$G$21,0))</f>
        <v>0</v>
      </c>
      <c r="R81" s="189"/>
      <c r="S81" s="266">
        <f t="shared" ref="S81:S112" si="13">Grid_Nominal_Frequency-Expected_Deadband_Setting</f>
        <v>59.963999999999999</v>
      </c>
      <c r="T81" s="100"/>
      <c r="U81" s="100"/>
      <c r="V81" s="100"/>
      <c r="W81" s="100"/>
      <c r="X81" s="115"/>
      <c r="Y81" s="115"/>
      <c r="Z81" s="115"/>
      <c r="AA81" s="115"/>
      <c r="AB81" s="242">
        <f t="shared" ref="AB81:AB96" si="14">AB82-TIME(0,0,1)</f>
        <v>43693.639189814705</v>
      </c>
      <c r="AC81" s="199"/>
      <c r="AD81" s="199"/>
      <c r="AE81" s="199">
        <f t="shared" si="9"/>
        <v>59.974540710449219</v>
      </c>
      <c r="AF81" s="200">
        <f t="shared" si="10"/>
        <v>448.13424682617188</v>
      </c>
    </row>
    <row r="82" spans="1:32" x14ac:dyDescent="0.35">
      <c r="A82" s="186" t="s">
        <v>88</v>
      </c>
      <c r="B82" s="187">
        <f t="shared" si="7"/>
        <v>43693.639201388782</v>
      </c>
      <c r="C82" s="188">
        <f t="shared" ca="1" si="11"/>
        <v>59.974540710449219</v>
      </c>
      <c r="D82" s="189">
        <f t="shared" ca="1" si="12"/>
        <v>448.13406372070313</v>
      </c>
      <c r="E82" s="190"/>
      <c r="F82" s="190"/>
      <c r="G82" s="191"/>
      <c r="H82" s="197"/>
      <c r="I82" s="194"/>
      <c r="J82" s="194"/>
      <c r="K82" s="194"/>
      <c r="L82" s="194"/>
      <c r="M82" s="194"/>
      <c r="N82" s="194"/>
      <c r="O82" s="195"/>
      <c r="P82" s="190">
        <f>'Main Data Entry'!$G$21</f>
        <v>0</v>
      </c>
      <c r="Q82" s="196">
        <f ca="1">IF($C82&gt;(60+'Main Data Entry'!$D$23),(($C82-60-'Main Data Entry'!$D$23)/(60*'Main Data Entry'!$D$22-'Main Data Entry'!$D$23))*(-1)*'Main Data Entry'!$G$21,IF($C82&lt;(60-'Main Data Entry'!$D$23),(($C82-60+'Main Data Entry'!$D$23)/(60*'Main Data Entry'!$D$22-'Main Data Entry'!$D$23))*(-1)*'Main Data Entry'!$G$21,0))</f>
        <v>0</v>
      </c>
      <c r="R82" s="189"/>
      <c r="S82" s="266">
        <f t="shared" si="13"/>
        <v>59.963999999999999</v>
      </c>
      <c r="T82" s="100"/>
      <c r="U82" s="100"/>
      <c r="V82" s="100"/>
      <c r="W82" s="100"/>
      <c r="X82" s="115"/>
      <c r="Y82" s="115"/>
      <c r="Z82" s="115"/>
      <c r="AA82" s="115"/>
      <c r="AB82" s="242">
        <f t="shared" si="14"/>
        <v>43693.639201388782</v>
      </c>
      <c r="AC82" s="199">
        <v>59.974540710449219</v>
      </c>
      <c r="AD82" s="199">
        <v>448.13406372070313</v>
      </c>
      <c r="AE82" s="199">
        <f t="shared" si="9"/>
        <v>59.974540710449219</v>
      </c>
      <c r="AF82" s="200">
        <f t="shared" si="10"/>
        <v>448.13406372070313</v>
      </c>
    </row>
    <row r="83" spans="1:32" x14ac:dyDescent="0.35">
      <c r="A83" s="186" t="s">
        <v>89</v>
      </c>
      <c r="B83" s="187">
        <f t="shared" si="7"/>
        <v>43693.639212962858</v>
      </c>
      <c r="C83" s="188">
        <f t="shared" ca="1" si="11"/>
        <v>59.974540710449219</v>
      </c>
      <c r="D83" s="189">
        <f t="shared" ca="1" si="12"/>
        <v>448.13406372070313</v>
      </c>
      <c r="E83" s="190"/>
      <c r="F83" s="190"/>
      <c r="G83" s="191"/>
      <c r="H83" s="197"/>
      <c r="I83" s="194"/>
      <c r="J83" s="194"/>
      <c r="K83" s="194"/>
      <c r="L83" s="194"/>
      <c r="M83" s="194"/>
      <c r="N83" s="194"/>
      <c r="O83" s="195"/>
      <c r="P83" s="190">
        <f>'Main Data Entry'!$G$21</f>
        <v>0</v>
      </c>
      <c r="Q83" s="196">
        <f ca="1">IF($C83&gt;(60+'Main Data Entry'!$D$23),(($C83-60-'Main Data Entry'!$D$23)/(60*'Main Data Entry'!$D$22-'Main Data Entry'!$D$23))*(-1)*'Main Data Entry'!$G$21,IF($C83&lt;(60-'Main Data Entry'!$D$23),(($C83-60+'Main Data Entry'!$D$23)/(60*'Main Data Entry'!$D$22-'Main Data Entry'!$D$23))*(-1)*'Main Data Entry'!$G$21,0))</f>
        <v>0</v>
      </c>
      <c r="R83" s="189"/>
      <c r="S83" s="266">
        <f t="shared" si="13"/>
        <v>59.963999999999999</v>
      </c>
      <c r="T83" s="100"/>
      <c r="U83" s="100"/>
      <c r="V83" s="100"/>
      <c r="W83" s="100"/>
      <c r="X83" s="115"/>
      <c r="Y83" s="115"/>
      <c r="Z83" s="115"/>
      <c r="AA83" s="115"/>
      <c r="AB83" s="242">
        <f t="shared" si="14"/>
        <v>43693.639212962858</v>
      </c>
      <c r="AC83" s="199"/>
      <c r="AD83" s="199"/>
      <c r="AE83" s="199">
        <f t="shared" si="9"/>
        <v>59.974540710449219</v>
      </c>
      <c r="AF83" s="200">
        <f t="shared" si="10"/>
        <v>448.13406372070313</v>
      </c>
    </row>
    <row r="84" spans="1:32" x14ac:dyDescent="0.35">
      <c r="A84" s="186" t="s">
        <v>90</v>
      </c>
      <c r="B84" s="187">
        <f t="shared" si="7"/>
        <v>43693.639224536935</v>
      </c>
      <c r="C84" s="188">
        <f t="shared" ca="1" si="11"/>
        <v>59.974540710449219</v>
      </c>
      <c r="D84" s="189">
        <f t="shared" ca="1" si="12"/>
        <v>448.13406372070313</v>
      </c>
      <c r="E84" s="190"/>
      <c r="F84" s="190"/>
      <c r="G84" s="191"/>
      <c r="H84" s="197"/>
      <c r="I84" s="194"/>
      <c r="J84" s="194"/>
      <c r="K84" s="194"/>
      <c r="L84" s="194"/>
      <c r="M84" s="194"/>
      <c r="N84" s="194"/>
      <c r="O84" s="195"/>
      <c r="P84" s="190">
        <f>'Main Data Entry'!$G$21</f>
        <v>0</v>
      </c>
      <c r="Q84" s="196">
        <f ca="1">IF($C84&gt;(60+'Main Data Entry'!$D$23),(($C84-60-'Main Data Entry'!$D$23)/(60*'Main Data Entry'!$D$22-'Main Data Entry'!$D$23))*(-1)*'Main Data Entry'!$G$21,IF($C84&lt;(60-'Main Data Entry'!$D$23),(($C84-60+'Main Data Entry'!$D$23)/(60*'Main Data Entry'!$D$22-'Main Data Entry'!$D$23))*(-1)*'Main Data Entry'!$G$21,0))</f>
        <v>0</v>
      </c>
      <c r="R84" s="189"/>
      <c r="S84" s="266">
        <f t="shared" si="13"/>
        <v>59.963999999999999</v>
      </c>
      <c r="T84" s="100"/>
      <c r="U84" s="100"/>
      <c r="V84" s="100"/>
      <c r="W84" s="100"/>
      <c r="X84" s="115"/>
      <c r="Y84" s="115"/>
      <c r="Z84" s="115"/>
      <c r="AA84" s="115"/>
      <c r="AB84" s="242">
        <f t="shared" si="14"/>
        <v>43693.639224536935</v>
      </c>
      <c r="AC84" s="199">
        <v>59.974540710449219</v>
      </c>
      <c r="AD84" s="199">
        <v>448.13406372070313</v>
      </c>
      <c r="AE84" s="199">
        <f t="shared" si="9"/>
        <v>59.974540710449219</v>
      </c>
      <c r="AF84" s="200">
        <f t="shared" si="10"/>
        <v>448.13406372070313</v>
      </c>
    </row>
    <row r="85" spans="1:32" x14ac:dyDescent="0.35">
      <c r="A85" s="186" t="s">
        <v>91</v>
      </c>
      <c r="B85" s="187">
        <f t="shared" si="7"/>
        <v>43693.639236111012</v>
      </c>
      <c r="C85" s="188">
        <f t="shared" ca="1" si="11"/>
        <v>59.974540710449219</v>
      </c>
      <c r="D85" s="189">
        <f t="shared" ca="1" si="12"/>
        <v>448.13406372070313</v>
      </c>
      <c r="E85" s="190"/>
      <c r="F85" s="190"/>
      <c r="G85" s="191"/>
      <c r="H85" s="197"/>
      <c r="I85" s="194"/>
      <c r="J85" s="194"/>
      <c r="K85" s="194"/>
      <c r="L85" s="194"/>
      <c r="M85" s="194"/>
      <c r="N85" s="194"/>
      <c r="O85" s="195"/>
      <c r="P85" s="190">
        <f>'Main Data Entry'!$G$21</f>
        <v>0</v>
      </c>
      <c r="Q85" s="196">
        <f ca="1">IF($C85&gt;(60+'Main Data Entry'!$D$23),(($C85-60-'Main Data Entry'!$D$23)/(60*'Main Data Entry'!$D$22-'Main Data Entry'!$D$23))*(-1)*'Main Data Entry'!$G$21,IF($C85&lt;(60-'Main Data Entry'!$D$23),(($C85-60+'Main Data Entry'!$D$23)/(60*'Main Data Entry'!$D$22-'Main Data Entry'!$D$23))*(-1)*'Main Data Entry'!$G$21,0))</f>
        <v>0</v>
      </c>
      <c r="R85" s="189"/>
      <c r="S85" s="266">
        <f t="shared" si="13"/>
        <v>59.963999999999999</v>
      </c>
      <c r="T85" s="100"/>
      <c r="U85" s="100"/>
      <c r="V85" s="100"/>
      <c r="W85" s="100"/>
      <c r="X85" s="115"/>
      <c r="Y85" s="115"/>
      <c r="Z85" s="115"/>
      <c r="AA85" s="115"/>
      <c r="AB85" s="242">
        <f t="shared" si="14"/>
        <v>43693.639236111012</v>
      </c>
      <c r="AC85" s="199"/>
      <c r="AD85" s="199"/>
      <c r="AE85" s="199">
        <f t="shared" si="9"/>
        <v>59.974540710449219</v>
      </c>
      <c r="AF85" s="200">
        <f t="shared" si="10"/>
        <v>448.13406372070313</v>
      </c>
    </row>
    <row r="86" spans="1:32" x14ac:dyDescent="0.35">
      <c r="A86" s="186" t="s">
        <v>92</v>
      </c>
      <c r="B86" s="187">
        <f t="shared" si="7"/>
        <v>43693.639247685089</v>
      </c>
      <c r="C86" s="188">
        <f t="shared" ca="1" si="11"/>
        <v>59.974540710449219</v>
      </c>
      <c r="D86" s="189">
        <f t="shared" ca="1" si="12"/>
        <v>448.13406372070313</v>
      </c>
      <c r="E86" s="190"/>
      <c r="F86" s="190"/>
      <c r="G86" s="191"/>
      <c r="H86" s="197"/>
      <c r="I86" s="194"/>
      <c r="J86" s="194"/>
      <c r="K86" s="194"/>
      <c r="L86" s="194"/>
      <c r="M86" s="194"/>
      <c r="N86" s="194"/>
      <c r="O86" s="195"/>
      <c r="P86" s="190">
        <f>'Main Data Entry'!$G$21</f>
        <v>0</v>
      </c>
      <c r="Q86" s="196">
        <f ca="1">IF($C86&gt;(60+'Main Data Entry'!$D$23),(($C86-60-'Main Data Entry'!$D$23)/(60*'Main Data Entry'!$D$22-'Main Data Entry'!$D$23))*(-1)*'Main Data Entry'!$G$21,IF($C86&lt;(60-'Main Data Entry'!$D$23),(($C86-60+'Main Data Entry'!$D$23)/(60*'Main Data Entry'!$D$22-'Main Data Entry'!$D$23))*(-1)*'Main Data Entry'!$G$21,0))</f>
        <v>0</v>
      </c>
      <c r="R86" s="189"/>
      <c r="S86" s="266">
        <f t="shared" si="13"/>
        <v>59.963999999999999</v>
      </c>
      <c r="T86" s="100"/>
      <c r="U86" s="100"/>
      <c r="V86" s="100"/>
      <c r="W86" s="100"/>
      <c r="X86" s="115"/>
      <c r="Y86" s="115"/>
      <c r="Z86" s="115"/>
      <c r="AA86" s="115"/>
      <c r="AB86" s="242">
        <f t="shared" si="14"/>
        <v>43693.639247685089</v>
      </c>
      <c r="AC86" s="199">
        <v>59.974540710449219</v>
      </c>
      <c r="AD86" s="199">
        <v>448.13406372070313</v>
      </c>
      <c r="AE86" s="199">
        <f t="shared" si="9"/>
        <v>59.974540710449219</v>
      </c>
      <c r="AF86" s="200">
        <f t="shared" si="10"/>
        <v>448.13406372070313</v>
      </c>
    </row>
    <row r="87" spans="1:32" x14ac:dyDescent="0.35">
      <c r="A87" s="186" t="s">
        <v>93</v>
      </c>
      <c r="B87" s="187">
        <f t="shared" si="7"/>
        <v>43693.639259259166</v>
      </c>
      <c r="C87" s="188">
        <f t="shared" ca="1" si="11"/>
        <v>59.974540710449219</v>
      </c>
      <c r="D87" s="189">
        <f t="shared" ca="1" si="12"/>
        <v>448.13406372070313</v>
      </c>
      <c r="E87" s="190"/>
      <c r="F87" s="190"/>
      <c r="G87" s="191"/>
      <c r="H87" s="198"/>
      <c r="I87" s="199"/>
      <c r="J87" s="199"/>
      <c r="K87" s="199"/>
      <c r="L87" s="199"/>
      <c r="M87" s="199"/>
      <c r="N87" s="199"/>
      <c r="O87" s="200"/>
      <c r="P87" s="190">
        <f>'Main Data Entry'!$G$21</f>
        <v>0</v>
      </c>
      <c r="Q87" s="196">
        <f ca="1">IF($C87&gt;(60+'Main Data Entry'!$D$23),(($C87-60-'Main Data Entry'!$D$23)/(60*'Main Data Entry'!$D$22-'Main Data Entry'!$D$23))*(-1)*'Main Data Entry'!$G$21,IF($C87&lt;(60-'Main Data Entry'!$D$23),(($C87-60+'Main Data Entry'!$D$23)/(60*'Main Data Entry'!$D$22-'Main Data Entry'!$D$23))*(-1)*'Main Data Entry'!$G$21,0))</f>
        <v>0</v>
      </c>
      <c r="R87" s="189"/>
      <c r="S87" s="266">
        <f t="shared" si="13"/>
        <v>59.963999999999999</v>
      </c>
      <c r="T87" s="100"/>
      <c r="U87" s="100"/>
      <c r="V87" s="100"/>
      <c r="W87" s="100"/>
      <c r="X87" s="115"/>
      <c r="Y87" s="115"/>
      <c r="Z87" s="115"/>
      <c r="AA87" s="115"/>
      <c r="AB87" s="242">
        <f t="shared" si="14"/>
        <v>43693.639259259166</v>
      </c>
      <c r="AC87" s="199"/>
      <c r="AD87" s="199"/>
      <c r="AE87" s="199">
        <f t="shared" si="9"/>
        <v>59.974540710449219</v>
      </c>
      <c r="AF87" s="200">
        <f t="shared" si="10"/>
        <v>448.13406372070313</v>
      </c>
    </row>
    <row r="88" spans="1:32" x14ac:dyDescent="0.35">
      <c r="A88" s="186" t="s">
        <v>94</v>
      </c>
      <c r="B88" s="187">
        <f t="shared" si="7"/>
        <v>43693.639270833242</v>
      </c>
      <c r="C88" s="188">
        <f t="shared" ca="1" si="11"/>
        <v>59.978008270263672</v>
      </c>
      <c r="D88" s="189">
        <f t="shared" ca="1" si="12"/>
        <v>448.32681274414063</v>
      </c>
      <c r="E88" s="190"/>
      <c r="F88" s="190"/>
      <c r="G88" s="191"/>
      <c r="H88" s="198"/>
      <c r="I88" s="199"/>
      <c r="J88" s="199"/>
      <c r="K88" s="199"/>
      <c r="L88" s="199"/>
      <c r="M88" s="199"/>
      <c r="N88" s="199"/>
      <c r="O88" s="200"/>
      <c r="P88" s="190">
        <f>'Main Data Entry'!$G$21</f>
        <v>0</v>
      </c>
      <c r="Q88" s="196">
        <f ca="1">IF($C88&gt;(60+'Main Data Entry'!$D$23),(($C88-60-'Main Data Entry'!$D$23)/(60*'Main Data Entry'!$D$22-'Main Data Entry'!$D$23))*(-1)*'Main Data Entry'!$G$21,IF($C88&lt;(60-'Main Data Entry'!$D$23),(($C88-60+'Main Data Entry'!$D$23)/(60*'Main Data Entry'!$D$22-'Main Data Entry'!$D$23))*(-1)*'Main Data Entry'!$G$21,0))</f>
        <v>0</v>
      </c>
      <c r="R88" s="189"/>
      <c r="S88" s="266">
        <f t="shared" si="13"/>
        <v>59.963999999999999</v>
      </c>
      <c r="T88" s="100"/>
      <c r="U88" s="100"/>
      <c r="V88" s="100"/>
      <c r="W88" s="100"/>
      <c r="X88" s="115"/>
      <c r="Y88" s="115"/>
      <c r="Z88" s="115"/>
      <c r="AA88" s="115"/>
      <c r="AB88" s="242">
        <f t="shared" si="14"/>
        <v>43693.639270833242</v>
      </c>
      <c r="AC88" s="199">
        <v>59.978008270263672</v>
      </c>
      <c r="AD88" s="199">
        <v>448.32681274414063</v>
      </c>
      <c r="AE88" s="199">
        <f t="shared" si="9"/>
        <v>59.978008270263672</v>
      </c>
      <c r="AF88" s="200">
        <f t="shared" si="10"/>
        <v>448.32681274414063</v>
      </c>
    </row>
    <row r="89" spans="1:32" x14ac:dyDescent="0.35">
      <c r="A89" s="186" t="s">
        <v>95</v>
      </c>
      <c r="B89" s="187">
        <f t="shared" si="7"/>
        <v>43693.639282407319</v>
      </c>
      <c r="C89" s="188">
        <f t="shared" ca="1" si="11"/>
        <v>59.978008270263672</v>
      </c>
      <c r="D89" s="189">
        <f t="shared" ca="1" si="12"/>
        <v>448.32681274414063</v>
      </c>
      <c r="E89" s="190"/>
      <c r="F89" s="190"/>
      <c r="G89" s="191"/>
      <c r="H89" s="198"/>
      <c r="I89" s="199"/>
      <c r="J89" s="199"/>
      <c r="K89" s="199"/>
      <c r="L89" s="199"/>
      <c r="M89" s="199"/>
      <c r="N89" s="199"/>
      <c r="O89" s="200"/>
      <c r="P89" s="190">
        <f>'Main Data Entry'!$G$21</f>
        <v>0</v>
      </c>
      <c r="Q89" s="196">
        <f ca="1">IF($C89&gt;(60+'Main Data Entry'!$D$23),(($C89-60-'Main Data Entry'!$D$23)/(60*'Main Data Entry'!$D$22-'Main Data Entry'!$D$23))*(-1)*'Main Data Entry'!$G$21,IF($C89&lt;(60-'Main Data Entry'!$D$23),(($C89-60+'Main Data Entry'!$D$23)/(60*'Main Data Entry'!$D$22-'Main Data Entry'!$D$23))*(-1)*'Main Data Entry'!$G$21,0))</f>
        <v>0</v>
      </c>
      <c r="R89" s="189"/>
      <c r="S89" s="266">
        <f t="shared" si="13"/>
        <v>59.963999999999999</v>
      </c>
      <c r="T89" s="100"/>
      <c r="U89" s="100"/>
      <c r="V89" s="100"/>
      <c r="W89" s="100"/>
      <c r="X89" s="115"/>
      <c r="Y89" s="115"/>
      <c r="Z89" s="115"/>
      <c r="AA89" s="115"/>
      <c r="AB89" s="242">
        <f t="shared" si="14"/>
        <v>43693.639282407319</v>
      </c>
      <c r="AC89" s="199"/>
      <c r="AD89" s="199"/>
      <c r="AE89" s="199">
        <f t="shared" si="9"/>
        <v>59.978008270263672</v>
      </c>
      <c r="AF89" s="200">
        <f t="shared" si="10"/>
        <v>448.32681274414063</v>
      </c>
    </row>
    <row r="90" spans="1:32" x14ac:dyDescent="0.35">
      <c r="A90" s="186" t="s">
        <v>96</v>
      </c>
      <c r="B90" s="187">
        <f t="shared" si="7"/>
        <v>43693.639293981396</v>
      </c>
      <c r="C90" s="188">
        <f t="shared" ca="1" si="11"/>
        <v>59.978008270263672</v>
      </c>
      <c r="D90" s="189">
        <f t="shared" ca="1" si="12"/>
        <v>448.32681274414063</v>
      </c>
      <c r="E90" s="190"/>
      <c r="F90" s="190"/>
      <c r="G90" s="191"/>
      <c r="H90" s="198"/>
      <c r="I90" s="199"/>
      <c r="J90" s="199"/>
      <c r="K90" s="199"/>
      <c r="L90" s="199"/>
      <c r="M90" s="199"/>
      <c r="N90" s="199"/>
      <c r="O90" s="200"/>
      <c r="P90" s="190">
        <f>'Main Data Entry'!$G$21</f>
        <v>0</v>
      </c>
      <c r="Q90" s="196">
        <f ca="1">IF($C90&gt;(60+'Main Data Entry'!$D$23),(($C90-60-'Main Data Entry'!$D$23)/(60*'Main Data Entry'!$D$22-'Main Data Entry'!$D$23))*(-1)*'Main Data Entry'!$G$21,IF($C90&lt;(60-'Main Data Entry'!$D$23),(($C90-60+'Main Data Entry'!$D$23)/(60*'Main Data Entry'!$D$22-'Main Data Entry'!$D$23))*(-1)*'Main Data Entry'!$G$21,0))</f>
        <v>0</v>
      </c>
      <c r="R90" s="189"/>
      <c r="S90" s="266">
        <f t="shared" si="13"/>
        <v>59.963999999999999</v>
      </c>
      <c r="T90" s="100"/>
      <c r="U90" s="100"/>
      <c r="V90" s="100"/>
      <c r="W90" s="100"/>
      <c r="X90" s="115"/>
      <c r="Y90" s="115"/>
      <c r="Z90" s="115"/>
      <c r="AA90" s="115"/>
      <c r="AB90" s="242">
        <f t="shared" si="14"/>
        <v>43693.639293981396</v>
      </c>
      <c r="AC90" s="199">
        <v>59.978008270263672</v>
      </c>
      <c r="AD90" s="199">
        <v>448.32681274414063</v>
      </c>
      <c r="AE90" s="199">
        <f t="shared" si="9"/>
        <v>59.978008270263672</v>
      </c>
      <c r="AF90" s="200">
        <f t="shared" si="10"/>
        <v>448.32681274414063</v>
      </c>
    </row>
    <row r="91" spans="1:32" x14ac:dyDescent="0.35">
      <c r="A91" s="186" t="s">
        <v>97</v>
      </c>
      <c r="B91" s="187">
        <f t="shared" si="7"/>
        <v>43693.639305555473</v>
      </c>
      <c r="C91" s="188">
        <f t="shared" ca="1" si="11"/>
        <v>59.978008270263672</v>
      </c>
      <c r="D91" s="189">
        <f t="shared" ca="1" si="12"/>
        <v>448.32681274414063</v>
      </c>
      <c r="E91" s="190"/>
      <c r="F91" s="190"/>
      <c r="G91" s="191"/>
      <c r="H91" s="198"/>
      <c r="I91" s="199"/>
      <c r="J91" s="199"/>
      <c r="K91" s="199"/>
      <c r="L91" s="199"/>
      <c r="M91" s="199"/>
      <c r="N91" s="199"/>
      <c r="O91" s="200"/>
      <c r="P91" s="190">
        <f>'Main Data Entry'!$G$21</f>
        <v>0</v>
      </c>
      <c r="Q91" s="196">
        <f ca="1">IF($C91&gt;(60+'Main Data Entry'!$D$23),(($C91-60-'Main Data Entry'!$D$23)/(60*'Main Data Entry'!$D$22-'Main Data Entry'!$D$23))*(-1)*'Main Data Entry'!$G$21,IF($C91&lt;(60-'Main Data Entry'!$D$23),(($C91-60+'Main Data Entry'!$D$23)/(60*'Main Data Entry'!$D$22-'Main Data Entry'!$D$23))*(-1)*'Main Data Entry'!$G$21,0))</f>
        <v>0</v>
      </c>
      <c r="R91" s="189"/>
      <c r="S91" s="266">
        <f t="shared" si="13"/>
        <v>59.963999999999999</v>
      </c>
      <c r="T91" s="100"/>
      <c r="U91" s="100"/>
      <c r="V91" s="100"/>
      <c r="W91" s="100"/>
      <c r="X91" s="115"/>
      <c r="Y91" s="115"/>
      <c r="Z91" s="115"/>
      <c r="AA91" s="115"/>
      <c r="AB91" s="242">
        <f t="shared" si="14"/>
        <v>43693.639305555473</v>
      </c>
      <c r="AC91" s="199"/>
      <c r="AD91" s="199"/>
      <c r="AE91" s="199">
        <f t="shared" si="9"/>
        <v>59.978008270263672</v>
      </c>
      <c r="AF91" s="200">
        <f t="shared" si="10"/>
        <v>448.32681274414063</v>
      </c>
    </row>
    <row r="92" spans="1:32" x14ac:dyDescent="0.35">
      <c r="A92" s="186" t="s">
        <v>98</v>
      </c>
      <c r="B92" s="187">
        <f t="shared" si="7"/>
        <v>43693.639317129549</v>
      </c>
      <c r="C92" s="188">
        <f t="shared" ca="1" si="11"/>
        <v>59.978008270263672</v>
      </c>
      <c r="D92" s="189">
        <f t="shared" ca="1" si="12"/>
        <v>448.32681274414063</v>
      </c>
      <c r="E92" s="190"/>
      <c r="F92" s="190"/>
      <c r="G92" s="191"/>
      <c r="H92" s="198"/>
      <c r="I92" s="199"/>
      <c r="J92" s="199"/>
      <c r="K92" s="199"/>
      <c r="L92" s="199"/>
      <c r="M92" s="199"/>
      <c r="N92" s="199"/>
      <c r="O92" s="200"/>
      <c r="P92" s="190">
        <f>'Main Data Entry'!$G$21</f>
        <v>0</v>
      </c>
      <c r="Q92" s="196">
        <f ca="1">IF($C92&gt;(60+'Main Data Entry'!$D$23),(($C92-60-'Main Data Entry'!$D$23)/(60*'Main Data Entry'!$D$22-'Main Data Entry'!$D$23))*(-1)*'Main Data Entry'!$G$21,IF($C92&lt;(60-'Main Data Entry'!$D$23),(($C92-60+'Main Data Entry'!$D$23)/(60*'Main Data Entry'!$D$22-'Main Data Entry'!$D$23))*(-1)*'Main Data Entry'!$G$21,0))</f>
        <v>0</v>
      </c>
      <c r="R92" s="189"/>
      <c r="S92" s="266">
        <f t="shared" si="13"/>
        <v>59.963999999999999</v>
      </c>
      <c r="T92" s="100"/>
      <c r="U92" s="100"/>
      <c r="V92" s="100"/>
      <c r="W92" s="100"/>
      <c r="X92" s="115"/>
      <c r="Y92" s="115"/>
      <c r="Z92" s="115"/>
      <c r="AA92" s="115"/>
      <c r="AB92" s="242">
        <f t="shared" si="14"/>
        <v>43693.639317129549</v>
      </c>
      <c r="AC92" s="199">
        <v>59.978008270263672</v>
      </c>
      <c r="AD92" s="199">
        <v>448.32681274414063</v>
      </c>
      <c r="AE92" s="199">
        <f t="shared" si="9"/>
        <v>59.978008270263672</v>
      </c>
      <c r="AF92" s="200">
        <f t="shared" si="10"/>
        <v>448.32681274414063</v>
      </c>
    </row>
    <row r="93" spans="1:32" x14ac:dyDescent="0.35">
      <c r="A93" s="186" t="s">
        <v>99</v>
      </c>
      <c r="B93" s="187">
        <f t="shared" si="7"/>
        <v>43693.639328703626</v>
      </c>
      <c r="C93" s="188">
        <f t="shared" ca="1" si="11"/>
        <v>59.978008270263672</v>
      </c>
      <c r="D93" s="189">
        <f t="shared" ca="1" si="12"/>
        <v>448.32681274414063</v>
      </c>
      <c r="E93" s="190"/>
      <c r="F93" s="190"/>
      <c r="G93" s="191"/>
      <c r="H93" s="198"/>
      <c r="I93" s="199"/>
      <c r="J93" s="199"/>
      <c r="K93" s="199"/>
      <c r="L93" s="199"/>
      <c r="M93" s="199"/>
      <c r="N93" s="199"/>
      <c r="O93" s="200"/>
      <c r="P93" s="190">
        <f>'Main Data Entry'!$G$21</f>
        <v>0</v>
      </c>
      <c r="Q93" s="196">
        <f ca="1">IF($C93&gt;(60+'Main Data Entry'!$D$23),(($C93-60-'Main Data Entry'!$D$23)/(60*'Main Data Entry'!$D$22-'Main Data Entry'!$D$23))*(-1)*'Main Data Entry'!$G$21,IF($C93&lt;(60-'Main Data Entry'!$D$23),(($C93-60+'Main Data Entry'!$D$23)/(60*'Main Data Entry'!$D$22-'Main Data Entry'!$D$23))*(-1)*'Main Data Entry'!$G$21,0))</f>
        <v>0</v>
      </c>
      <c r="R93" s="189"/>
      <c r="S93" s="266">
        <f t="shared" si="13"/>
        <v>59.963999999999999</v>
      </c>
      <c r="T93" s="100"/>
      <c r="U93" s="100"/>
      <c r="V93" s="100"/>
      <c r="W93" s="100"/>
      <c r="X93" s="115"/>
      <c r="Y93" s="115"/>
      <c r="Z93" s="115"/>
      <c r="AA93" s="115"/>
      <c r="AB93" s="242">
        <f t="shared" si="14"/>
        <v>43693.639328703626</v>
      </c>
      <c r="AC93" s="199"/>
      <c r="AD93" s="199"/>
      <c r="AE93" s="199">
        <f t="shared" si="9"/>
        <v>59.978008270263672</v>
      </c>
      <c r="AF93" s="200">
        <f t="shared" si="10"/>
        <v>448.32681274414063</v>
      </c>
    </row>
    <row r="94" spans="1:32" x14ac:dyDescent="0.35">
      <c r="A94" s="186" t="s">
        <v>100</v>
      </c>
      <c r="B94" s="187">
        <f t="shared" si="7"/>
        <v>43693.639340277703</v>
      </c>
      <c r="C94" s="188">
        <f t="shared" ca="1" si="11"/>
        <v>59.978008270263672</v>
      </c>
      <c r="D94" s="189">
        <f t="shared" ca="1" si="12"/>
        <v>448.32681274414063</v>
      </c>
      <c r="E94" s="190"/>
      <c r="F94" s="190"/>
      <c r="G94" s="191"/>
      <c r="H94" s="198"/>
      <c r="I94" s="199"/>
      <c r="J94" s="199"/>
      <c r="K94" s="199"/>
      <c r="L94" s="199"/>
      <c r="M94" s="199"/>
      <c r="N94" s="199"/>
      <c r="O94" s="200"/>
      <c r="P94" s="190">
        <f>'Main Data Entry'!$G$21</f>
        <v>0</v>
      </c>
      <c r="Q94" s="196">
        <f ca="1">IF($C94&gt;(60+'Main Data Entry'!$D$23),(($C94-60-'Main Data Entry'!$D$23)/(60*'Main Data Entry'!$D$22-'Main Data Entry'!$D$23))*(-1)*'Main Data Entry'!$G$21,IF($C94&lt;(60-'Main Data Entry'!$D$23),(($C94-60+'Main Data Entry'!$D$23)/(60*'Main Data Entry'!$D$22-'Main Data Entry'!$D$23))*(-1)*'Main Data Entry'!$G$21,0))</f>
        <v>0</v>
      </c>
      <c r="R94" s="189"/>
      <c r="S94" s="266">
        <f t="shared" si="13"/>
        <v>59.963999999999999</v>
      </c>
      <c r="T94" s="100"/>
      <c r="U94" s="100"/>
      <c r="V94" s="100"/>
      <c r="W94" s="100"/>
      <c r="X94" s="115"/>
      <c r="Y94" s="115"/>
      <c r="Z94" s="115"/>
      <c r="AA94" s="115"/>
      <c r="AB94" s="242">
        <f t="shared" si="14"/>
        <v>43693.639340277703</v>
      </c>
      <c r="AC94" s="199">
        <v>59.978008270263672</v>
      </c>
      <c r="AD94" s="199">
        <v>448.32681274414063</v>
      </c>
      <c r="AE94" s="199">
        <f t="shared" si="9"/>
        <v>59.978008270263672</v>
      </c>
      <c r="AF94" s="200">
        <f t="shared" si="10"/>
        <v>448.32681274414063</v>
      </c>
    </row>
    <row r="95" spans="1:32" x14ac:dyDescent="0.35">
      <c r="A95" s="186" t="s">
        <v>101</v>
      </c>
      <c r="B95" s="187">
        <f t="shared" si="7"/>
        <v>43693.63935185178</v>
      </c>
      <c r="C95" s="188">
        <f t="shared" ca="1" si="11"/>
        <v>59.978008270263672</v>
      </c>
      <c r="D95" s="189">
        <f t="shared" ca="1" si="12"/>
        <v>448.32681274414063</v>
      </c>
      <c r="E95" s="190"/>
      <c r="F95" s="190"/>
      <c r="G95" s="191"/>
      <c r="H95" s="198"/>
      <c r="I95" s="199"/>
      <c r="J95" s="199"/>
      <c r="K95" s="199"/>
      <c r="L95" s="199"/>
      <c r="M95" s="199"/>
      <c r="N95" s="199"/>
      <c r="O95" s="200"/>
      <c r="P95" s="190">
        <f>'Main Data Entry'!$G$21</f>
        <v>0</v>
      </c>
      <c r="Q95" s="196">
        <f ca="1">IF($C95&gt;(60+'Main Data Entry'!$D$23),(($C95-60-'Main Data Entry'!$D$23)/(60*'Main Data Entry'!$D$22-'Main Data Entry'!$D$23))*(-1)*'Main Data Entry'!$G$21,IF($C95&lt;(60-'Main Data Entry'!$D$23),(($C95-60+'Main Data Entry'!$D$23)/(60*'Main Data Entry'!$D$22-'Main Data Entry'!$D$23))*(-1)*'Main Data Entry'!$G$21,0))</f>
        <v>0</v>
      </c>
      <c r="R95" s="189"/>
      <c r="S95" s="266">
        <f t="shared" si="13"/>
        <v>59.963999999999999</v>
      </c>
      <c r="T95" s="100"/>
      <c r="U95" s="100"/>
      <c r="V95" s="100"/>
      <c r="W95" s="100"/>
      <c r="X95" s="115"/>
      <c r="Y95" s="115"/>
      <c r="Z95" s="115"/>
      <c r="AA95" s="115"/>
      <c r="AB95" s="242">
        <f t="shared" si="14"/>
        <v>43693.63935185178</v>
      </c>
      <c r="AC95" s="199"/>
      <c r="AD95" s="199"/>
      <c r="AE95" s="199">
        <f t="shared" si="9"/>
        <v>59.978008270263672</v>
      </c>
      <c r="AF95" s="200">
        <f t="shared" si="10"/>
        <v>448.32681274414063</v>
      </c>
    </row>
    <row r="96" spans="1:32" x14ac:dyDescent="0.35">
      <c r="A96" s="186" t="s">
        <v>102</v>
      </c>
      <c r="B96" s="187">
        <f t="shared" si="7"/>
        <v>43693.639363425857</v>
      </c>
      <c r="C96" s="188">
        <f t="shared" ca="1" si="11"/>
        <v>59.984085083007813</v>
      </c>
      <c r="D96" s="189">
        <f t="shared" ca="1" si="12"/>
        <v>447.93630981445313</v>
      </c>
      <c r="E96" s="190"/>
      <c r="F96" s="190"/>
      <c r="G96" s="191"/>
      <c r="H96" s="198"/>
      <c r="I96" s="199"/>
      <c r="J96" s="199"/>
      <c r="K96" s="199"/>
      <c r="L96" s="199"/>
      <c r="M96" s="199"/>
      <c r="N96" s="199"/>
      <c r="O96" s="200"/>
      <c r="P96" s="190">
        <f>'Main Data Entry'!$G$21</f>
        <v>0</v>
      </c>
      <c r="Q96" s="196">
        <f ca="1">IF($C96&gt;(60+'Main Data Entry'!$D$23),(($C96-60-'Main Data Entry'!$D$23)/(60*'Main Data Entry'!$D$22-'Main Data Entry'!$D$23))*(-1)*'Main Data Entry'!$G$21,IF($C96&lt;(60-'Main Data Entry'!$D$23),(($C96-60+'Main Data Entry'!$D$23)/(60*'Main Data Entry'!$D$22-'Main Data Entry'!$D$23))*(-1)*'Main Data Entry'!$G$21,0))</f>
        <v>0</v>
      </c>
      <c r="R96" s="189"/>
      <c r="S96" s="266">
        <f t="shared" si="13"/>
        <v>59.963999999999999</v>
      </c>
      <c r="T96" s="100"/>
      <c r="U96" s="100"/>
      <c r="V96" s="100"/>
      <c r="W96" s="100"/>
      <c r="X96" s="115"/>
      <c r="Y96" s="115"/>
      <c r="Z96" s="115"/>
      <c r="AA96" s="115"/>
      <c r="AB96" s="242">
        <f t="shared" si="14"/>
        <v>43693.639363425857</v>
      </c>
      <c r="AC96" s="199">
        <v>59.984085083007813</v>
      </c>
      <c r="AD96" s="199">
        <v>447.93630981445313</v>
      </c>
      <c r="AE96" s="199">
        <f t="shared" si="9"/>
        <v>59.984085083007813</v>
      </c>
      <c r="AF96" s="200">
        <f t="shared" si="10"/>
        <v>447.93630981445313</v>
      </c>
    </row>
    <row r="97" spans="1:32" x14ac:dyDescent="0.35">
      <c r="A97" s="186" t="s">
        <v>103</v>
      </c>
      <c r="B97" s="187">
        <f t="shared" si="7"/>
        <v>43693.639374999933</v>
      </c>
      <c r="C97" s="188">
        <f t="shared" ca="1" si="11"/>
        <v>59.984085083007813</v>
      </c>
      <c r="D97" s="189">
        <f t="shared" ca="1" si="12"/>
        <v>447.93630981445313</v>
      </c>
      <c r="E97" s="190"/>
      <c r="F97" s="190"/>
      <c r="G97" s="191"/>
      <c r="H97" s="198"/>
      <c r="I97" s="199"/>
      <c r="J97" s="199"/>
      <c r="K97" s="199"/>
      <c r="L97" s="199"/>
      <c r="M97" s="199"/>
      <c r="N97" s="199"/>
      <c r="O97" s="200"/>
      <c r="P97" s="190">
        <f>'Main Data Entry'!$G$21</f>
        <v>0</v>
      </c>
      <c r="Q97" s="196">
        <f ca="1">IF($C97&gt;(60+'Main Data Entry'!$D$23),(($C97-60-'Main Data Entry'!$D$23)/(60*'Main Data Entry'!$D$22-'Main Data Entry'!$D$23))*(-1)*'Main Data Entry'!$G$21,IF($C97&lt;(60-'Main Data Entry'!$D$23),(($C97-60+'Main Data Entry'!$D$23)/(60*'Main Data Entry'!$D$22-'Main Data Entry'!$D$23))*(-1)*'Main Data Entry'!$G$21,0))</f>
        <v>0</v>
      </c>
      <c r="R97" s="189"/>
      <c r="S97" s="266">
        <f t="shared" si="13"/>
        <v>59.963999999999999</v>
      </c>
      <c r="T97" s="100"/>
      <c r="U97" s="100"/>
      <c r="V97" s="100"/>
      <c r="W97" s="100"/>
      <c r="X97" s="115"/>
      <c r="Y97" s="115"/>
      <c r="Z97" s="115"/>
      <c r="AA97" s="115"/>
      <c r="AB97" s="242">
        <f t="shared" ref="AB97:AB112" si="15">AB98-TIME(0,0,1)</f>
        <v>43693.639374999933</v>
      </c>
      <c r="AC97" s="199"/>
      <c r="AD97" s="199"/>
      <c r="AE97" s="199">
        <f t="shared" si="9"/>
        <v>59.984085083007813</v>
      </c>
      <c r="AF97" s="200">
        <f t="shared" si="10"/>
        <v>447.93630981445313</v>
      </c>
    </row>
    <row r="98" spans="1:32" x14ac:dyDescent="0.35">
      <c r="A98" s="186" t="s">
        <v>104</v>
      </c>
      <c r="B98" s="187">
        <f t="shared" si="7"/>
        <v>43693.63938657401</v>
      </c>
      <c r="C98" s="188">
        <f t="shared" ca="1" si="11"/>
        <v>59.985866546630859</v>
      </c>
      <c r="D98" s="189">
        <f t="shared" ca="1" si="12"/>
        <v>447.89569091796875</v>
      </c>
      <c r="E98" s="190"/>
      <c r="F98" s="190"/>
      <c r="G98" s="191"/>
      <c r="H98" s="198"/>
      <c r="I98" s="199"/>
      <c r="J98" s="199"/>
      <c r="K98" s="199"/>
      <c r="L98" s="199"/>
      <c r="M98" s="199"/>
      <c r="N98" s="199"/>
      <c r="O98" s="200"/>
      <c r="P98" s="190">
        <f>'Main Data Entry'!$G$21</f>
        <v>0</v>
      </c>
      <c r="Q98" s="196">
        <f ca="1">IF($C98&gt;(60+'Main Data Entry'!$D$23),(($C98-60-'Main Data Entry'!$D$23)/(60*'Main Data Entry'!$D$22-'Main Data Entry'!$D$23))*(-1)*'Main Data Entry'!$G$21,IF($C98&lt;(60-'Main Data Entry'!$D$23),(($C98-60+'Main Data Entry'!$D$23)/(60*'Main Data Entry'!$D$22-'Main Data Entry'!$D$23))*(-1)*'Main Data Entry'!$G$21,0))</f>
        <v>0</v>
      </c>
      <c r="R98" s="189"/>
      <c r="S98" s="266">
        <f t="shared" si="13"/>
        <v>59.963999999999999</v>
      </c>
      <c r="T98" s="100"/>
      <c r="U98" s="100"/>
      <c r="V98" s="100"/>
      <c r="W98" s="100"/>
      <c r="X98" s="115"/>
      <c r="Y98" s="115"/>
      <c r="Z98" s="115"/>
      <c r="AA98" s="115"/>
      <c r="AB98" s="242">
        <f t="shared" si="15"/>
        <v>43693.63938657401</v>
      </c>
      <c r="AC98" s="199">
        <v>59.985866546630859</v>
      </c>
      <c r="AD98" s="199">
        <v>447.89569091796875</v>
      </c>
      <c r="AE98" s="199">
        <f t="shared" si="9"/>
        <v>59.985866546630859</v>
      </c>
      <c r="AF98" s="200">
        <f t="shared" si="10"/>
        <v>447.89569091796875</v>
      </c>
    </row>
    <row r="99" spans="1:32" x14ac:dyDescent="0.35">
      <c r="A99" s="186" t="s">
        <v>105</v>
      </c>
      <c r="B99" s="187">
        <f t="shared" si="7"/>
        <v>43693.639398148087</v>
      </c>
      <c r="C99" s="188">
        <f t="shared" ca="1" si="11"/>
        <v>59.985866546630859</v>
      </c>
      <c r="D99" s="189">
        <f t="shared" ca="1" si="12"/>
        <v>447.89569091796875</v>
      </c>
      <c r="E99" s="190"/>
      <c r="F99" s="190"/>
      <c r="G99" s="191"/>
      <c r="H99" s="198"/>
      <c r="I99" s="199"/>
      <c r="J99" s="199"/>
      <c r="K99" s="199"/>
      <c r="L99" s="199"/>
      <c r="M99" s="199"/>
      <c r="N99" s="199"/>
      <c r="O99" s="200"/>
      <c r="P99" s="190">
        <f>'Main Data Entry'!$G$21</f>
        <v>0</v>
      </c>
      <c r="Q99" s="196">
        <f ca="1">IF($C99&gt;(60+'Main Data Entry'!$D$23),(($C99-60-'Main Data Entry'!$D$23)/(60*'Main Data Entry'!$D$22-'Main Data Entry'!$D$23))*(-1)*'Main Data Entry'!$G$21,IF($C99&lt;(60-'Main Data Entry'!$D$23),(($C99-60+'Main Data Entry'!$D$23)/(60*'Main Data Entry'!$D$22-'Main Data Entry'!$D$23))*(-1)*'Main Data Entry'!$G$21,0))</f>
        <v>0</v>
      </c>
      <c r="R99" s="189"/>
      <c r="S99" s="266">
        <f t="shared" si="13"/>
        <v>59.963999999999999</v>
      </c>
      <c r="T99" s="100"/>
      <c r="U99" s="100"/>
      <c r="V99" s="100"/>
      <c r="W99" s="100"/>
      <c r="X99" s="115"/>
      <c r="Y99" s="115"/>
      <c r="Z99" s="115"/>
      <c r="AA99" s="115"/>
      <c r="AB99" s="242">
        <f t="shared" si="15"/>
        <v>43693.639398148087</v>
      </c>
      <c r="AC99" s="199"/>
      <c r="AD99" s="199"/>
      <c r="AE99" s="199">
        <f t="shared" si="9"/>
        <v>59.985866546630859</v>
      </c>
      <c r="AF99" s="200">
        <f t="shared" si="10"/>
        <v>447.89569091796875</v>
      </c>
    </row>
    <row r="100" spans="1:32" x14ac:dyDescent="0.35">
      <c r="A100" s="186" t="s">
        <v>106</v>
      </c>
      <c r="B100" s="187">
        <f t="shared" si="7"/>
        <v>43693.639409722164</v>
      </c>
      <c r="C100" s="188">
        <f t="shared" ca="1" si="11"/>
        <v>59.985866546630859</v>
      </c>
      <c r="D100" s="189">
        <f t="shared" ca="1" si="12"/>
        <v>447.85650634765625</v>
      </c>
      <c r="E100" s="190"/>
      <c r="F100" s="190"/>
      <c r="G100" s="191"/>
      <c r="H100" s="198"/>
      <c r="I100" s="199"/>
      <c r="J100" s="199"/>
      <c r="K100" s="199"/>
      <c r="L100" s="199"/>
      <c r="M100" s="199"/>
      <c r="N100" s="199"/>
      <c r="O100" s="200"/>
      <c r="P100" s="190">
        <f>'Main Data Entry'!$G$21</f>
        <v>0</v>
      </c>
      <c r="Q100" s="196">
        <f ca="1">IF($C100&gt;(60+'Main Data Entry'!$D$23),(($C100-60-'Main Data Entry'!$D$23)/(60*'Main Data Entry'!$D$22-'Main Data Entry'!$D$23))*(-1)*'Main Data Entry'!$G$21,IF($C100&lt;(60-'Main Data Entry'!$D$23),(($C100-60+'Main Data Entry'!$D$23)/(60*'Main Data Entry'!$D$22-'Main Data Entry'!$D$23))*(-1)*'Main Data Entry'!$G$21,0))</f>
        <v>0</v>
      </c>
      <c r="R100" s="189"/>
      <c r="S100" s="266">
        <f t="shared" si="13"/>
        <v>59.963999999999999</v>
      </c>
      <c r="T100" s="100"/>
      <c r="U100" s="100"/>
      <c r="V100" s="100"/>
      <c r="W100" s="100"/>
      <c r="X100" s="115"/>
      <c r="Y100" s="115"/>
      <c r="Z100" s="115"/>
      <c r="AA100" s="115"/>
      <c r="AB100" s="242">
        <f t="shared" si="15"/>
        <v>43693.639409722164</v>
      </c>
      <c r="AC100" s="199">
        <v>59.985866546630859</v>
      </c>
      <c r="AD100" s="199">
        <v>447.85650634765625</v>
      </c>
      <c r="AE100" s="199">
        <f t="shared" si="9"/>
        <v>59.985866546630859</v>
      </c>
      <c r="AF100" s="200">
        <f t="shared" si="10"/>
        <v>447.85650634765625</v>
      </c>
    </row>
    <row r="101" spans="1:32" x14ac:dyDescent="0.35">
      <c r="A101" s="186" t="s">
        <v>107</v>
      </c>
      <c r="B101" s="187">
        <f t="shared" si="7"/>
        <v>43693.63942129624</v>
      </c>
      <c r="C101" s="188">
        <f t="shared" ca="1" si="11"/>
        <v>59.985866546630859</v>
      </c>
      <c r="D101" s="189">
        <f t="shared" ca="1" si="12"/>
        <v>447.85650634765625</v>
      </c>
      <c r="E101" s="190"/>
      <c r="F101" s="190"/>
      <c r="G101" s="191"/>
      <c r="H101" s="198"/>
      <c r="I101" s="199"/>
      <c r="J101" s="199"/>
      <c r="K101" s="199"/>
      <c r="L101" s="199"/>
      <c r="M101" s="199"/>
      <c r="N101" s="199"/>
      <c r="O101" s="200"/>
      <c r="P101" s="190">
        <f>'Main Data Entry'!$G$21</f>
        <v>0</v>
      </c>
      <c r="Q101" s="196">
        <f ca="1">IF($C101&gt;(60+'Main Data Entry'!$D$23),(($C101-60-'Main Data Entry'!$D$23)/(60*'Main Data Entry'!$D$22-'Main Data Entry'!$D$23))*(-1)*'Main Data Entry'!$G$21,IF($C101&lt;(60-'Main Data Entry'!$D$23),(($C101-60+'Main Data Entry'!$D$23)/(60*'Main Data Entry'!$D$22-'Main Data Entry'!$D$23))*(-1)*'Main Data Entry'!$G$21,0))</f>
        <v>0</v>
      </c>
      <c r="R101" s="189"/>
      <c r="S101" s="266">
        <f t="shared" si="13"/>
        <v>59.963999999999999</v>
      </c>
      <c r="T101" s="100"/>
      <c r="U101" s="100"/>
      <c r="V101" s="100"/>
      <c r="W101" s="100"/>
      <c r="X101" s="115"/>
      <c r="Y101" s="115"/>
      <c r="Z101" s="115"/>
      <c r="AA101" s="115"/>
      <c r="AB101" s="242">
        <f t="shared" si="15"/>
        <v>43693.63942129624</v>
      </c>
      <c r="AC101" s="199"/>
      <c r="AD101" s="199"/>
      <c r="AE101" s="199">
        <f t="shared" si="9"/>
        <v>59.985866546630859</v>
      </c>
      <c r="AF101" s="200">
        <f t="shared" si="10"/>
        <v>447.85650634765625</v>
      </c>
    </row>
    <row r="102" spans="1:32" x14ac:dyDescent="0.35">
      <c r="A102" s="186" t="s">
        <v>108</v>
      </c>
      <c r="B102" s="187">
        <f t="shared" si="7"/>
        <v>43693.639432870317</v>
      </c>
      <c r="C102" s="188">
        <f t="shared" ca="1" si="11"/>
        <v>59.985866546630859</v>
      </c>
      <c r="D102" s="189">
        <f t="shared" ca="1" si="12"/>
        <v>447.81729125976563</v>
      </c>
      <c r="E102" s="190"/>
      <c r="F102" s="190"/>
      <c r="G102" s="191"/>
      <c r="H102" s="198"/>
      <c r="I102" s="199"/>
      <c r="J102" s="199"/>
      <c r="K102" s="199"/>
      <c r="L102" s="199"/>
      <c r="M102" s="199"/>
      <c r="N102" s="199"/>
      <c r="O102" s="200"/>
      <c r="P102" s="190">
        <f>'Main Data Entry'!$G$21</f>
        <v>0</v>
      </c>
      <c r="Q102" s="196">
        <f ca="1">IF($C102&gt;(60+'Main Data Entry'!$D$23),(($C102-60-'Main Data Entry'!$D$23)/(60*'Main Data Entry'!$D$22-'Main Data Entry'!$D$23))*(-1)*'Main Data Entry'!$G$21,IF($C102&lt;(60-'Main Data Entry'!$D$23),(($C102-60+'Main Data Entry'!$D$23)/(60*'Main Data Entry'!$D$22-'Main Data Entry'!$D$23))*(-1)*'Main Data Entry'!$G$21,0))</f>
        <v>0</v>
      </c>
      <c r="R102" s="189"/>
      <c r="S102" s="266">
        <f t="shared" si="13"/>
        <v>59.963999999999999</v>
      </c>
      <c r="T102" s="100"/>
      <c r="U102" s="100"/>
      <c r="V102" s="100"/>
      <c r="W102" s="100"/>
      <c r="X102" s="115"/>
      <c r="Y102" s="115"/>
      <c r="Z102" s="115"/>
      <c r="AA102" s="115"/>
      <c r="AB102" s="242">
        <f t="shared" si="15"/>
        <v>43693.639432870317</v>
      </c>
      <c r="AC102" s="199">
        <v>59.985866546630859</v>
      </c>
      <c r="AD102" s="199">
        <v>447.81729125976563</v>
      </c>
      <c r="AE102" s="199">
        <f t="shared" si="9"/>
        <v>59.985866546630859</v>
      </c>
      <c r="AF102" s="200">
        <f t="shared" si="10"/>
        <v>447.81729125976563</v>
      </c>
    </row>
    <row r="103" spans="1:32" x14ac:dyDescent="0.35">
      <c r="A103" s="186" t="s">
        <v>109</v>
      </c>
      <c r="B103" s="187">
        <f t="shared" si="7"/>
        <v>43693.639444444394</v>
      </c>
      <c r="C103" s="188">
        <f t="shared" ca="1" si="11"/>
        <v>59.985866546630859</v>
      </c>
      <c r="D103" s="189">
        <f t="shared" ca="1" si="12"/>
        <v>447.81729125976563</v>
      </c>
      <c r="E103" s="190"/>
      <c r="F103" s="190"/>
      <c r="G103" s="191"/>
      <c r="H103" s="198"/>
      <c r="I103" s="199"/>
      <c r="J103" s="199"/>
      <c r="K103" s="199"/>
      <c r="L103" s="199"/>
      <c r="M103" s="199"/>
      <c r="N103" s="199"/>
      <c r="O103" s="200"/>
      <c r="P103" s="190">
        <f>'Main Data Entry'!$G$21</f>
        <v>0</v>
      </c>
      <c r="Q103" s="196">
        <f ca="1">IF($C103&gt;(60+'Main Data Entry'!$D$23),(($C103-60-'Main Data Entry'!$D$23)/(60*'Main Data Entry'!$D$22-'Main Data Entry'!$D$23))*(-1)*'Main Data Entry'!$G$21,IF($C103&lt;(60-'Main Data Entry'!$D$23),(($C103-60+'Main Data Entry'!$D$23)/(60*'Main Data Entry'!$D$22-'Main Data Entry'!$D$23))*(-1)*'Main Data Entry'!$G$21,0))</f>
        <v>0</v>
      </c>
      <c r="R103" s="189"/>
      <c r="S103" s="266">
        <f t="shared" si="13"/>
        <v>59.963999999999999</v>
      </c>
      <c r="T103" s="100"/>
      <c r="U103" s="100"/>
      <c r="V103" s="100"/>
      <c r="W103" s="100"/>
      <c r="X103" s="115"/>
      <c r="Y103" s="115"/>
      <c r="Z103" s="115"/>
      <c r="AA103" s="115"/>
      <c r="AB103" s="242">
        <f t="shared" si="15"/>
        <v>43693.639444444394</v>
      </c>
      <c r="AC103" s="199"/>
      <c r="AD103" s="199"/>
      <c r="AE103" s="199">
        <f t="shared" si="9"/>
        <v>59.985866546630859</v>
      </c>
      <c r="AF103" s="200">
        <f t="shared" si="10"/>
        <v>447.81729125976563</v>
      </c>
    </row>
    <row r="104" spans="1:32" x14ac:dyDescent="0.35">
      <c r="A104" s="186" t="s">
        <v>110</v>
      </c>
      <c r="B104" s="187">
        <f t="shared" si="7"/>
        <v>43693.639456018471</v>
      </c>
      <c r="C104" s="188">
        <f t="shared" ca="1" si="11"/>
        <v>59.985862731933594</v>
      </c>
      <c r="D104" s="189">
        <f t="shared" ca="1" si="12"/>
        <v>447.778076171875</v>
      </c>
      <c r="E104" s="190"/>
      <c r="F104" s="190"/>
      <c r="G104" s="191"/>
      <c r="H104" s="198"/>
      <c r="I104" s="199"/>
      <c r="J104" s="199"/>
      <c r="K104" s="199"/>
      <c r="L104" s="199"/>
      <c r="M104" s="199"/>
      <c r="N104" s="199"/>
      <c r="O104" s="200"/>
      <c r="P104" s="190">
        <f>'Main Data Entry'!$G$21</f>
        <v>0</v>
      </c>
      <c r="Q104" s="196">
        <f ca="1">IF($C104&gt;(60+'Main Data Entry'!$D$23),(($C104-60-'Main Data Entry'!$D$23)/(60*'Main Data Entry'!$D$22-'Main Data Entry'!$D$23))*(-1)*'Main Data Entry'!$G$21,IF($C104&lt;(60-'Main Data Entry'!$D$23),(($C104-60+'Main Data Entry'!$D$23)/(60*'Main Data Entry'!$D$22-'Main Data Entry'!$D$23))*(-1)*'Main Data Entry'!$G$21,0))</f>
        <v>0</v>
      </c>
      <c r="R104" s="189"/>
      <c r="S104" s="266">
        <f t="shared" si="13"/>
        <v>59.963999999999999</v>
      </c>
      <c r="T104" s="100"/>
      <c r="U104" s="100"/>
      <c r="V104" s="100"/>
      <c r="W104" s="100"/>
      <c r="X104" s="115"/>
      <c r="Y104" s="115"/>
      <c r="Z104" s="115"/>
      <c r="AA104" s="115"/>
      <c r="AB104" s="242">
        <f t="shared" si="15"/>
        <v>43693.639456018471</v>
      </c>
      <c r="AC104" s="199">
        <v>59.985862731933594</v>
      </c>
      <c r="AD104" s="199">
        <v>447.778076171875</v>
      </c>
      <c r="AE104" s="199">
        <f t="shared" si="9"/>
        <v>59.985862731933594</v>
      </c>
      <c r="AF104" s="200">
        <f t="shared" si="10"/>
        <v>447.778076171875</v>
      </c>
    </row>
    <row r="105" spans="1:32" x14ac:dyDescent="0.35">
      <c r="A105" s="201" t="s">
        <v>111</v>
      </c>
      <c r="B105" s="202">
        <f t="shared" si="7"/>
        <v>43693.639467592548</v>
      </c>
      <c r="C105" s="203">
        <f t="shared" ca="1" si="11"/>
        <v>59.985862731933594</v>
      </c>
      <c r="D105" s="204">
        <f t="shared" ca="1" si="12"/>
        <v>447.778076171875</v>
      </c>
      <c r="E105" s="203">
        <f t="shared" ref="E105:E119" ca="1" si="16">AVERAGE($C$105:$C$119)</f>
        <v>59.985491434733071</v>
      </c>
      <c r="F105" s="203">
        <f t="shared" ref="F105:F119" ca="1" si="17">AVERAGE($D$105:$D$119)</f>
        <v>448.19947509765626</v>
      </c>
      <c r="G105" s="205"/>
      <c r="H105" s="206">
        <f t="shared" ref="H105:H119" ca="1" si="18">E105</f>
        <v>59.985491434733071</v>
      </c>
      <c r="I105" s="207"/>
      <c r="J105" s="207">
        <f t="shared" ref="J105:J119" ca="1" si="19">F105</f>
        <v>448.19947509765626</v>
      </c>
      <c r="K105" s="207"/>
      <c r="L105" s="207"/>
      <c r="M105" s="207"/>
      <c r="N105" s="207"/>
      <c r="O105" s="208"/>
      <c r="P105" s="203">
        <f>'Main Data Entry'!$G$21</f>
        <v>0</v>
      </c>
      <c r="Q105" s="203">
        <f ca="1">IF($C105&gt;(60+'Main Data Entry'!$D$23),(($C105-60-'Main Data Entry'!$D$23)/(60*'Main Data Entry'!$D$22-'Main Data Entry'!$D$23))*(-1)*'Main Data Entry'!$G$21,IF($C105&lt;(60-'Main Data Entry'!$D$23),(($C105-60+'Main Data Entry'!$D$23)/(60*'Main Data Entry'!$D$22-'Main Data Entry'!$D$23))*(-1)*'Main Data Entry'!$G$21,0))</f>
        <v>0</v>
      </c>
      <c r="R105" s="204">
        <f t="shared" ref="R105:R119" ca="1" si="20">AVERAGE($Q$105:$Q$119)</f>
        <v>0</v>
      </c>
      <c r="S105" s="266">
        <f t="shared" si="13"/>
        <v>59.963999999999999</v>
      </c>
      <c r="T105" s="100"/>
      <c r="U105" s="100"/>
      <c r="V105" s="100"/>
      <c r="W105" s="100"/>
      <c r="X105" s="115"/>
      <c r="Y105" s="115"/>
      <c r="Z105" s="115"/>
      <c r="AA105" s="115"/>
      <c r="AB105" s="243">
        <f t="shared" si="15"/>
        <v>43693.639467592548</v>
      </c>
      <c r="AC105" s="207"/>
      <c r="AD105" s="207"/>
      <c r="AE105" s="207">
        <f t="shared" si="9"/>
        <v>59.985862731933594</v>
      </c>
      <c r="AF105" s="208">
        <f t="shared" si="10"/>
        <v>447.778076171875</v>
      </c>
    </row>
    <row r="106" spans="1:32" x14ac:dyDescent="0.35">
      <c r="A106" s="201" t="s">
        <v>112</v>
      </c>
      <c r="B106" s="202">
        <f t="shared" si="7"/>
        <v>43693.639479166624</v>
      </c>
      <c r="C106" s="203">
        <f t="shared" ca="1" si="11"/>
        <v>59.985862731933594</v>
      </c>
      <c r="D106" s="204">
        <f t="shared" ca="1" si="12"/>
        <v>447.99041748046875</v>
      </c>
      <c r="E106" s="203">
        <f t="shared" ca="1" si="16"/>
        <v>59.985491434733071</v>
      </c>
      <c r="F106" s="203">
        <f t="shared" ca="1" si="17"/>
        <v>448.19947509765626</v>
      </c>
      <c r="G106" s="205"/>
      <c r="H106" s="206">
        <f t="shared" ca="1" si="18"/>
        <v>59.985491434733071</v>
      </c>
      <c r="I106" s="207"/>
      <c r="J106" s="207">
        <f t="shared" ca="1" si="19"/>
        <v>448.19947509765626</v>
      </c>
      <c r="K106" s="207"/>
      <c r="L106" s="207"/>
      <c r="M106" s="207"/>
      <c r="N106" s="207"/>
      <c r="O106" s="208"/>
      <c r="P106" s="203">
        <f>'Main Data Entry'!$G$21</f>
        <v>0</v>
      </c>
      <c r="Q106" s="203">
        <f ca="1">IF($C106&gt;(60+'Main Data Entry'!$D$23),(($C106-60-'Main Data Entry'!$D$23)/(60*'Main Data Entry'!$D$22-'Main Data Entry'!$D$23))*(-1)*'Main Data Entry'!$G$21,IF($C106&lt;(60-'Main Data Entry'!$D$23),(($C106-60+'Main Data Entry'!$D$23)/(60*'Main Data Entry'!$D$22-'Main Data Entry'!$D$23))*(-1)*'Main Data Entry'!$G$21,0))</f>
        <v>0</v>
      </c>
      <c r="R106" s="204">
        <f t="shared" ca="1" si="20"/>
        <v>0</v>
      </c>
      <c r="S106" s="266">
        <f t="shared" si="13"/>
        <v>59.963999999999999</v>
      </c>
      <c r="T106" s="100"/>
      <c r="U106" s="100"/>
      <c r="V106" s="100"/>
      <c r="W106" s="100"/>
      <c r="X106" s="115"/>
      <c r="Y106" s="115"/>
      <c r="Z106" s="115"/>
      <c r="AA106" s="115"/>
      <c r="AB106" s="243">
        <f t="shared" si="15"/>
        <v>43693.639479166624</v>
      </c>
      <c r="AC106" s="207">
        <v>59.985862731933594</v>
      </c>
      <c r="AD106" s="207">
        <v>447.99041748046875</v>
      </c>
      <c r="AE106" s="207">
        <f t="shared" si="9"/>
        <v>59.985862731933594</v>
      </c>
      <c r="AF106" s="208">
        <f t="shared" si="10"/>
        <v>447.99041748046875</v>
      </c>
    </row>
    <row r="107" spans="1:32" x14ac:dyDescent="0.35">
      <c r="A107" s="201" t="s">
        <v>113</v>
      </c>
      <c r="B107" s="202">
        <f t="shared" si="7"/>
        <v>43693.639490740701</v>
      </c>
      <c r="C107" s="203">
        <f t="shared" ca="1" si="11"/>
        <v>59.985862731933594</v>
      </c>
      <c r="D107" s="204">
        <f t="shared" ca="1" si="12"/>
        <v>447.99041748046875</v>
      </c>
      <c r="E107" s="203">
        <f t="shared" ca="1" si="16"/>
        <v>59.985491434733071</v>
      </c>
      <c r="F107" s="203">
        <f t="shared" ca="1" si="17"/>
        <v>448.19947509765626</v>
      </c>
      <c r="G107" s="205"/>
      <c r="H107" s="206">
        <f t="shared" ca="1" si="18"/>
        <v>59.985491434733071</v>
      </c>
      <c r="I107" s="207"/>
      <c r="J107" s="207">
        <f t="shared" ca="1" si="19"/>
        <v>448.19947509765626</v>
      </c>
      <c r="K107" s="207"/>
      <c r="L107" s="207"/>
      <c r="M107" s="207"/>
      <c r="N107" s="207"/>
      <c r="O107" s="208"/>
      <c r="P107" s="203">
        <f>'Main Data Entry'!$G$21</f>
        <v>0</v>
      </c>
      <c r="Q107" s="203">
        <f ca="1">IF($C107&gt;(60+'Main Data Entry'!$D$23),(($C107-60-'Main Data Entry'!$D$23)/(60*'Main Data Entry'!$D$22-'Main Data Entry'!$D$23))*(-1)*'Main Data Entry'!$G$21,IF($C107&lt;(60-'Main Data Entry'!$D$23),(($C107-60+'Main Data Entry'!$D$23)/(60*'Main Data Entry'!$D$22-'Main Data Entry'!$D$23))*(-1)*'Main Data Entry'!$G$21,0))</f>
        <v>0</v>
      </c>
      <c r="R107" s="204">
        <f t="shared" ca="1" si="20"/>
        <v>0</v>
      </c>
      <c r="S107" s="266">
        <f t="shared" si="13"/>
        <v>59.963999999999999</v>
      </c>
      <c r="T107" s="100"/>
      <c r="U107" s="100"/>
      <c r="V107" s="100"/>
      <c r="W107" s="100"/>
      <c r="X107" s="115"/>
      <c r="Y107" s="115"/>
      <c r="Z107" s="115"/>
      <c r="AA107" s="115"/>
      <c r="AB107" s="243">
        <f t="shared" si="15"/>
        <v>43693.639490740701</v>
      </c>
      <c r="AC107" s="207"/>
      <c r="AD107" s="207"/>
      <c r="AE107" s="207">
        <f t="shared" si="9"/>
        <v>59.985862731933594</v>
      </c>
      <c r="AF107" s="208">
        <f t="shared" si="10"/>
        <v>447.99041748046875</v>
      </c>
    </row>
    <row r="108" spans="1:32" x14ac:dyDescent="0.35">
      <c r="A108" s="201" t="s">
        <v>114</v>
      </c>
      <c r="B108" s="202">
        <f t="shared" si="7"/>
        <v>43693.639502314778</v>
      </c>
      <c r="C108" s="203">
        <f t="shared" ca="1" si="11"/>
        <v>59.985599517822266</v>
      </c>
      <c r="D108" s="204">
        <f t="shared" ca="1" si="12"/>
        <v>448.203369140625</v>
      </c>
      <c r="E108" s="203">
        <f t="shared" ca="1" si="16"/>
        <v>59.985491434733071</v>
      </c>
      <c r="F108" s="203">
        <f t="shared" ca="1" si="17"/>
        <v>448.19947509765626</v>
      </c>
      <c r="G108" s="205"/>
      <c r="H108" s="206">
        <f t="shared" ca="1" si="18"/>
        <v>59.985491434733071</v>
      </c>
      <c r="I108" s="207"/>
      <c r="J108" s="207">
        <f t="shared" ca="1" si="19"/>
        <v>448.19947509765626</v>
      </c>
      <c r="K108" s="207"/>
      <c r="L108" s="207"/>
      <c r="M108" s="207"/>
      <c r="N108" s="207"/>
      <c r="O108" s="208"/>
      <c r="P108" s="203">
        <f>'Main Data Entry'!$G$21</f>
        <v>0</v>
      </c>
      <c r="Q108" s="203">
        <f ca="1">IF($C108&gt;(60+'Main Data Entry'!$D$23),(($C108-60-'Main Data Entry'!$D$23)/(60*'Main Data Entry'!$D$22-'Main Data Entry'!$D$23))*(-1)*'Main Data Entry'!$G$21,IF($C108&lt;(60-'Main Data Entry'!$D$23),(($C108-60+'Main Data Entry'!$D$23)/(60*'Main Data Entry'!$D$22-'Main Data Entry'!$D$23))*(-1)*'Main Data Entry'!$G$21,0))</f>
        <v>0</v>
      </c>
      <c r="R108" s="204">
        <f t="shared" ca="1" si="20"/>
        <v>0</v>
      </c>
      <c r="S108" s="266">
        <f t="shared" si="13"/>
        <v>59.963999999999999</v>
      </c>
      <c r="T108" s="100"/>
      <c r="U108" s="100"/>
      <c r="V108" s="100"/>
      <c r="W108" s="100"/>
      <c r="X108" s="115"/>
      <c r="Y108" s="115"/>
      <c r="Z108" s="115"/>
      <c r="AA108" s="115"/>
      <c r="AB108" s="243">
        <f t="shared" si="15"/>
        <v>43693.639502314778</v>
      </c>
      <c r="AC108" s="207">
        <v>59.985599517822266</v>
      </c>
      <c r="AD108" s="207">
        <v>448.203369140625</v>
      </c>
      <c r="AE108" s="207">
        <f t="shared" si="9"/>
        <v>59.985599517822266</v>
      </c>
      <c r="AF108" s="208">
        <f t="shared" si="10"/>
        <v>448.203369140625</v>
      </c>
    </row>
    <row r="109" spans="1:32" x14ac:dyDescent="0.35">
      <c r="A109" s="201" t="s">
        <v>115</v>
      </c>
      <c r="B109" s="202">
        <f t="shared" si="7"/>
        <v>43693.639513888855</v>
      </c>
      <c r="C109" s="203">
        <f t="shared" ca="1" si="11"/>
        <v>59.985599517822266</v>
      </c>
      <c r="D109" s="204">
        <f t="shared" ca="1" si="12"/>
        <v>448.203369140625</v>
      </c>
      <c r="E109" s="203">
        <f t="shared" ca="1" si="16"/>
        <v>59.985491434733071</v>
      </c>
      <c r="F109" s="203">
        <f t="shared" ca="1" si="17"/>
        <v>448.19947509765626</v>
      </c>
      <c r="G109" s="205"/>
      <c r="H109" s="206">
        <f t="shared" ca="1" si="18"/>
        <v>59.985491434733071</v>
      </c>
      <c r="I109" s="207"/>
      <c r="J109" s="207">
        <f t="shared" ca="1" si="19"/>
        <v>448.19947509765626</v>
      </c>
      <c r="K109" s="207"/>
      <c r="L109" s="207"/>
      <c r="M109" s="207"/>
      <c r="N109" s="207"/>
      <c r="O109" s="208"/>
      <c r="P109" s="203">
        <f>'Main Data Entry'!$G$21</f>
        <v>0</v>
      </c>
      <c r="Q109" s="203">
        <f ca="1">IF($C109&gt;(60+'Main Data Entry'!$D$23),(($C109-60-'Main Data Entry'!$D$23)/(60*'Main Data Entry'!$D$22-'Main Data Entry'!$D$23))*(-1)*'Main Data Entry'!$G$21,IF($C109&lt;(60-'Main Data Entry'!$D$23),(($C109-60+'Main Data Entry'!$D$23)/(60*'Main Data Entry'!$D$22-'Main Data Entry'!$D$23))*(-1)*'Main Data Entry'!$G$21,0))</f>
        <v>0</v>
      </c>
      <c r="R109" s="204">
        <f t="shared" ca="1" si="20"/>
        <v>0</v>
      </c>
      <c r="S109" s="266">
        <f t="shared" si="13"/>
        <v>59.963999999999999</v>
      </c>
      <c r="T109" s="100"/>
      <c r="U109" s="100"/>
      <c r="V109" s="100"/>
      <c r="W109" s="100"/>
      <c r="X109" s="115"/>
      <c r="Y109" s="115"/>
      <c r="Z109" s="115"/>
      <c r="AA109" s="115"/>
      <c r="AB109" s="243">
        <f t="shared" si="15"/>
        <v>43693.639513888855</v>
      </c>
      <c r="AC109" s="207"/>
      <c r="AD109" s="207"/>
      <c r="AE109" s="207">
        <f t="shared" si="9"/>
        <v>59.985599517822266</v>
      </c>
      <c r="AF109" s="208">
        <f t="shared" si="10"/>
        <v>448.203369140625</v>
      </c>
    </row>
    <row r="110" spans="1:32" x14ac:dyDescent="0.35">
      <c r="A110" s="201" t="s">
        <v>116</v>
      </c>
      <c r="B110" s="202">
        <f t="shared" si="7"/>
        <v>43693.639525462931</v>
      </c>
      <c r="C110" s="203">
        <f t="shared" ca="1" si="11"/>
        <v>59.985336303710938</v>
      </c>
      <c r="D110" s="204">
        <f t="shared" ca="1" si="12"/>
        <v>448.23028564453125</v>
      </c>
      <c r="E110" s="203">
        <f t="shared" ca="1" si="16"/>
        <v>59.985491434733071</v>
      </c>
      <c r="F110" s="203">
        <f t="shared" ca="1" si="17"/>
        <v>448.19947509765626</v>
      </c>
      <c r="G110" s="205"/>
      <c r="H110" s="206">
        <f t="shared" ca="1" si="18"/>
        <v>59.985491434733071</v>
      </c>
      <c r="I110" s="207"/>
      <c r="J110" s="207">
        <f t="shared" ca="1" si="19"/>
        <v>448.19947509765626</v>
      </c>
      <c r="K110" s="207"/>
      <c r="L110" s="207"/>
      <c r="M110" s="207"/>
      <c r="N110" s="207"/>
      <c r="O110" s="208"/>
      <c r="P110" s="203">
        <f>'Main Data Entry'!$G$21</f>
        <v>0</v>
      </c>
      <c r="Q110" s="203">
        <f ca="1">IF($C110&gt;(60+'Main Data Entry'!$D$23),(($C110-60-'Main Data Entry'!$D$23)/(60*'Main Data Entry'!$D$22-'Main Data Entry'!$D$23))*(-1)*'Main Data Entry'!$G$21,IF($C110&lt;(60-'Main Data Entry'!$D$23),(($C110-60+'Main Data Entry'!$D$23)/(60*'Main Data Entry'!$D$22-'Main Data Entry'!$D$23))*(-1)*'Main Data Entry'!$G$21,0))</f>
        <v>0</v>
      </c>
      <c r="R110" s="204">
        <f t="shared" ca="1" si="20"/>
        <v>0</v>
      </c>
      <c r="S110" s="266">
        <f t="shared" si="13"/>
        <v>59.963999999999999</v>
      </c>
      <c r="T110" s="100"/>
      <c r="U110" s="100"/>
      <c r="V110" s="100"/>
      <c r="W110" s="100"/>
      <c r="X110" s="115"/>
      <c r="Y110" s="115"/>
      <c r="Z110" s="115"/>
      <c r="AA110" s="115"/>
      <c r="AB110" s="243">
        <f t="shared" si="15"/>
        <v>43693.639525462931</v>
      </c>
      <c r="AC110" s="207">
        <v>59.985336303710938</v>
      </c>
      <c r="AD110" s="207">
        <v>448.23028564453125</v>
      </c>
      <c r="AE110" s="207">
        <f t="shared" si="9"/>
        <v>59.985336303710938</v>
      </c>
      <c r="AF110" s="208">
        <f t="shared" si="10"/>
        <v>448.23028564453125</v>
      </c>
    </row>
    <row r="111" spans="1:32" x14ac:dyDescent="0.35">
      <c r="A111" s="201" t="s">
        <v>117</v>
      </c>
      <c r="B111" s="202">
        <f t="shared" si="7"/>
        <v>43693.639537037008</v>
      </c>
      <c r="C111" s="203">
        <f t="shared" ca="1" si="11"/>
        <v>59.985336303710938</v>
      </c>
      <c r="D111" s="204">
        <f t="shared" ca="1" si="12"/>
        <v>448.23028564453125</v>
      </c>
      <c r="E111" s="203">
        <f t="shared" ca="1" si="16"/>
        <v>59.985491434733071</v>
      </c>
      <c r="F111" s="203">
        <f t="shared" ca="1" si="17"/>
        <v>448.19947509765626</v>
      </c>
      <c r="G111" s="205"/>
      <c r="H111" s="206">
        <f t="shared" ca="1" si="18"/>
        <v>59.985491434733071</v>
      </c>
      <c r="I111" s="207"/>
      <c r="J111" s="207">
        <f t="shared" ca="1" si="19"/>
        <v>448.19947509765626</v>
      </c>
      <c r="K111" s="207"/>
      <c r="L111" s="207"/>
      <c r="M111" s="207"/>
      <c r="N111" s="207"/>
      <c r="O111" s="208"/>
      <c r="P111" s="203">
        <f>'Main Data Entry'!$G$21</f>
        <v>0</v>
      </c>
      <c r="Q111" s="203">
        <f ca="1">IF($C111&gt;(60+'Main Data Entry'!$D$23),(($C111-60-'Main Data Entry'!$D$23)/(60*'Main Data Entry'!$D$22-'Main Data Entry'!$D$23))*(-1)*'Main Data Entry'!$G$21,IF($C111&lt;(60-'Main Data Entry'!$D$23),(($C111-60+'Main Data Entry'!$D$23)/(60*'Main Data Entry'!$D$22-'Main Data Entry'!$D$23))*(-1)*'Main Data Entry'!$G$21,0))</f>
        <v>0</v>
      </c>
      <c r="R111" s="204">
        <f t="shared" ca="1" si="20"/>
        <v>0</v>
      </c>
      <c r="S111" s="266">
        <f t="shared" si="13"/>
        <v>59.963999999999999</v>
      </c>
      <c r="T111" s="100"/>
      <c r="U111" s="100"/>
      <c r="V111" s="100"/>
      <c r="W111" s="100"/>
      <c r="X111" s="115"/>
      <c r="Y111" s="115"/>
      <c r="Z111" s="115"/>
      <c r="AA111" s="115"/>
      <c r="AB111" s="243">
        <f t="shared" si="15"/>
        <v>43693.639537037008</v>
      </c>
      <c r="AC111" s="207"/>
      <c r="AD111" s="207"/>
      <c r="AE111" s="207">
        <f t="shared" si="9"/>
        <v>59.985336303710938</v>
      </c>
      <c r="AF111" s="208">
        <f t="shared" si="10"/>
        <v>448.23028564453125</v>
      </c>
    </row>
    <row r="112" spans="1:32" x14ac:dyDescent="0.35">
      <c r="A112" s="201" t="s">
        <v>118</v>
      </c>
      <c r="B112" s="202">
        <f t="shared" si="7"/>
        <v>43693.639548611085</v>
      </c>
      <c r="C112" s="203">
        <f t="shared" ca="1" si="11"/>
        <v>59.985073089599609</v>
      </c>
      <c r="D112" s="204">
        <f t="shared" ca="1" si="12"/>
        <v>448.2564697265625</v>
      </c>
      <c r="E112" s="203">
        <f t="shared" ca="1" si="16"/>
        <v>59.985491434733071</v>
      </c>
      <c r="F112" s="203">
        <f t="shared" ca="1" si="17"/>
        <v>448.19947509765626</v>
      </c>
      <c r="G112" s="205"/>
      <c r="H112" s="206">
        <f t="shared" ca="1" si="18"/>
        <v>59.985491434733071</v>
      </c>
      <c r="I112" s="207"/>
      <c r="J112" s="207">
        <f t="shared" ca="1" si="19"/>
        <v>448.19947509765626</v>
      </c>
      <c r="K112" s="207"/>
      <c r="L112" s="207"/>
      <c r="M112" s="207"/>
      <c r="N112" s="207"/>
      <c r="O112" s="208"/>
      <c r="P112" s="203">
        <f>'Main Data Entry'!$G$21</f>
        <v>0</v>
      </c>
      <c r="Q112" s="203">
        <f ca="1">IF($C112&gt;(60+'Main Data Entry'!$D$23),(($C112-60-'Main Data Entry'!$D$23)/(60*'Main Data Entry'!$D$22-'Main Data Entry'!$D$23))*(-1)*'Main Data Entry'!$G$21,IF($C112&lt;(60-'Main Data Entry'!$D$23),(($C112-60+'Main Data Entry'!$D$23)/(60*'Main Data Entry'!$D$22-'Main Data Entry'!$D$23))*(-1)*'Main Data Entry'!$G$21,0))</f>
        <v>0</v>
      </c>
      <c r="R112" s="204">
        <f t="shared" ca="1" si="20"/>
        <v>0</v>
      </c>
      <c r="S112" s="266">
        <f t="shared" si="13"/>
        <v>59.963999999999999</v>
      </c>
      <c r="T112" s="100"/>
      <c r="U112" s="100"/>
      <c r="V112" s="100"/>
      <c r="W112" s="100"/>
      <c r="X112" s="115"/>
      <c r="Y112" s="115"/>
      <c r="Z112" s="115"/>
      <c r="AA112" s="115"/>
      <c r="AB112" s="243">
        <f t="shared" si="15"/>
        <v>43693.639548611085</v>
      </c>
      <c r="AC112" s="207">
        <v>59.985073089599609</v>
      </c>
      <c r="AD112" s="207">
        <v>448.2564697265625</v>
      </c>
      <c r="AE112" s="207">
        <f t="shared" si="9"/>
        <v>59.985073089599609</v>
      </c>
      <c r="AF112" s="208">
        <f t="shared" si="10"/>
        <v>448.2564697265625</v>
      </c>
    </row>
    <row r="113" spans="1:32" x14ac:dyDescent="0.35">
      <c r="A113" s="201" t="s">
        <v>119</v>
      </c>
      <c r="B113" s="202">
        <f t="shared" si="7"/>
        <v>43693.639560185162</v>
      </c>
      <c r="C113" s="203">
        <f t="shared" ref="C113:C144" ca="1" si="21">OFFSET($AE113,-$B$1,0)</f>
        <v>59.985073089599609</v>
      </c>
      <c r="D113" s="204">
        <f t="shared" ref="D113:D144" ca="1" si="22">OFFSET($AF113,-$B$1,0)</f>
        <v>448.2564697265625</v>
      </c>
      <c r="E113" s="203">
        <f t="shared" ca="1" si="16"/>
        <v>59.985491434733071</v>
      </c>
      <c r="F113" s="203">
        <f t="shared" ca="1" si="17"/>
        <v>448.19947509765626</v>
      </c>
      <c r="G113" s="205"/>
      <c r="H113" s="206">
        <f t="shared" ca="1" si="18"/>
        <v>59.985491434733071</v>
      </c>
      <c r="I113" s="207"/>
      <c r="J113" s="207">
        <f t="shared" ca="1" si="19"/>
        <v>448.19947509765626</v>
      </c>
      <c r="K113" s="207"/>
      <c r="L113" s="207"/>
      <c r="M113" s="207"/>
      <c r="N113" s="207"/>
      <c r="O113" s="208"/>
      <c r="P113" s="203">
        <f>'Main Data Entry'!$G$21</f>
        <v>0</v>
      </c>
      <c r="Q113" s="203">
        <f ca="1">IF($C113&gt;(60+'Main Data Entry'!$D$23),(($C113-60-'Main Data Entry'!$D$23)/(60*'Main Data Entry'!$D$22-'Main Data Entry'!$D$23))*(-1)*'Main Data Entry'!$G$21,IF($C113&lt;(60-'Main Data Entry'!$D$23),(($C113-60+'Main Data Entry'!$D$23)/(60*'Main Data Entry'!$D$22-'Main Data Entry'!$D$23))*(-1)*'Main Data Entry'!$G$21,0))</f>
        <v>0</v>
      </c>
      <c r="R113" s="204">
        <f t="shared" ca="1" si="20"/>
        <v>0</v>
      </c>
      <c r="S113" s="266">
        <f t="shared" ref="S113:S144" si="23">Grid_Nominal_Frequency-Expected_Deadband_Setting</f>
        <v>59.963999999999999</v>
      </c>
      <c r="T113" s="100"/>
      <c r="U113" s="100"/>
      <c r="V113" s="100"/>
      <c r="W113" s="100"/>
      <c r="X113" s="115"/>
      <c r="Y113" s="115"/>
      <c r="Z113" s="115"/>
      <c r="AA113" s="115"/>
      <c r="AB113" s="243">
        <f t="shared" ref="AB113:AB120" si="24">AB114-TIME(0,0,1)</f>
        <v>43693.639560185162</v>
      </c>
      <c r="AC113" s="207"/>
      <c r="AD113" s="207"/>
      <c r="AE113" s="207">
        <f t="shared" si="9"/>
        <v>59.985073089599609</v>
      </c>
      <c r="AF113" s="208">
        <f t="shared" si="10"/>
        <v>448.2564697265625</v>
      </c>
    </row>
    <row r="114" spans="1:32" x14ac:dyDescent="0.35">
      <c r="A114" s="201" t="s">
        <v>120</v>
      </c>
      <c r="B114" s="202">
        <f t="shared" ref="B114:B120" si="25">B115-TIME(0,0,1)</f>
        <v>43693.639571759239</v>
      </c>
      <c r="C114" s="203">
        <f t="shared" ca="1" si="21"/>
        <v>59.984806060791016</v>
      </c>
      <c r="D114" s="204">
        <f t="shared" ca="1" si="22"/>
        <v>448.28265380859375</v>
      </c>
      <c r="E114" s="203">
        <f t="shared" ca="1" si="16"/>
        <v>59.985491434733071</v>
      </c>
      <c r="F114" s="203">
        <f t="shared" ca="1" si="17"/>
        <v>448.19947509765626</v>
      </c>
      <c r="G114" s="205"/>
      <c r="H114" s="206">
        <f t="shared" ca="1" si="18"/>
        <v>59.985491434733071</v>
      </c>
      <c r="I114" s="207"/>
      <c r="J114" s="207">
        <f t="shared" ca="1" si="19"/>
        <v>448.19947509765626</v>
      </c>
      <c r="K114" s="207"/>
      <c r="L114" s="207"/>
      <c r="M114" s="207"/>
      <c r="N114" s="207"/>
      <c r="O114" s="208"/>
      <c r="P114" s="203">
        <f>'Main Data Entry'!$G$21</f>
        <v>0</v>
      </c>
      <c r="Q114" s="203">
        <f ca="1">IF($C114&gt;(60+'Main Data Entry'!$D$23),(($C114-60-'Main Data Entry'!$D$23)/(60*'Main Data Entry'!$D$22-'Main Data Entry'!$D$23))*(-1)*'Main Data Entry'!$G$21,IF($C114&lt;(60-'Main Data Entry'!$D$23),(($C114-60+'Main Data Entry'!$D$23)/(60*'Main Data Entry'!$D$22-'Main Data Entry'!$D$23))*(-1)*'Main Data Entry'!$G$21,0))</f>
        <v>0</v>
      </c>
      <c r="R114" s="204">
        <f t="shared" ca="1" si="20"/>
        <v>0</v>
      </c>
      <c r="S114" s="266">
        <f t="shared" si="23"/>
        <v>59.963999999999999</v>
      </c>
      <c r="T114" s="100"/>
      <c r="U114" s="100"/>
      <c r="V114" s="100"/>
      <c r="W114" s="100"/>
      <c r="X114" s="115"/>
      <c r="Y114" s="115"/>
      <c r="Z114" s="115"/>
      <c r="AA114" s="115"/>
      <c r="AB114" s="243">
        <f t="shared" si="24"/>
        <v>43693.639571759239</v>
      </c>
      <c r="AC114" s="207">
        <v>59.984806060791016</v>
      </c>
      <c r="AD114" s="207">
        <v>448.28265380859375</v>
      </c>
      <c r="AE114" s="207">
        <f t="shared" si="9"/>
        <v>59.984806060791016</v>
      </c>
      <c r="AF114" s="208">
        <f t="shared" si="10"/>
        <v>448.28265380859375</v>
      </c>
    </row>
    <row r="115" spans="1:32" x14ac:dyDescent="0.35">
      <c r="A115" s="201" t="s">
        <v>121</v>
      </c>
      <c r="B115" s="202">
        <f t="shared" si="25"/>
        <v>43693.639583333315</v>
      </c>
      <c r="C115" s="203">
        <f t="shared" ca="1" si="21"/>
        <v>59.984806060791016</v>
      </c>
      <c r="D115" s="204">
        <f t="shared" ca="1" si="22"/>
        <v>448.28265380859375</v>
      </c>
      <c r="E115" s="203">
        <f t="shared" ca="1" si="16"/>
        <v>59.985491434733071</v>
      </c>
      <c r="F115" s="203">
        <f t="shared" ca="1" si="17"/>
        <v>448.19947509765626</v>
      </c>
      <c r="G115" s="205"/>
      <c r="H115" s="206">
        <f t="shared" ca="1" si="18"/>
        <v>59.985491434733071</v>
      </c>
      <c r="I115" s="207"/>
      <c r="J115" s="207">
        <f t="shared" ca="1" si="19"/>
        <v>448.19947509765626</v>
      </c>
      <c r="K115" s="207"/>
      <c r="L115" s="207"/>
      <c r="M115" s="207"/>
      <c r="N115" s="207"/>
      <c r="O115" s="208"/>
      <c r="P115" s="203">
        <f>'Main Data Entry'!$G$21</f>
        <v>0</v>
      </c>
      <c r="Q115" s="203">
        <f ca="1">IF($C115&gt;(60+'Main Data Entry'!$D$23),(($C115-60-'Main Data Entry'!$D$23)/(60*'Main Data Entry'!$D$22-'Main Data Entry'!$D$23))*(-1)*'Main Data Entry'!$G$21,IF($C115&lt;(60-'Main Data Entry'!$D$23),(($C115-60+'Main Data Entry'!$D$23)/(60*'Main Data Entry'!$D$22-'Main Data Entry'!$D$23))*(-1)*'Main Data Entry'!$G$21,0))</f>
        <v>0</v>
      </c>
      <c r="R115" s="204">
        <f t="shared" ca="1" si="20"/>
        <v>0</v>
      </c>
      <c r="S115" s="266">
        <f t="shared" si="23"/>
        <v>59.963999999999999</v>
      </c>
      <c r="T115" s="100"/>
      <c r="U115" s="100"/>
      <c r="V115" s="100"/>
      <c r="W115" s="100"/>
      <c r="X115" s="115"/>
      <c r="Y115" s="115"/>
      <c r="Z115" s="115"/>
      <c r="AA115" s="115"/>
      <c r="AB115" s="243">
        <f t="shared" si="24"/>
        <v>43693.639583333315</v>
      </c>
      <c r="AC115" s="207"/>
      <c r="AD115" s="207"/>
      <c r="AE115" s="207">
        <f t="shared" si="9"/>
        <v>59.984806060791016</v>
      </c>
      <c r="AF115" s="208">
        <f t="shared" si="10"/>
        <v>448.28265380859375</v>
      </c>
    </row>
    <row r="116" spans="1:32" x14ac:dyDescent="0.35">
      <c r="A116" s="201" t="s">
        <v>122</v>
      </c>
      <c r="B116" s="202">
        <f t="shared" si="25"/>
        <v>43693.639594907392</v>
      </c>
      <c r="C116" s="203">
        <f t="shared" ca="1" si="21"/>
        <v>59.984542846679688</v>
      </c>
      <c r="D116" s="204">
        <f t="shared" ca="1" si="22"/>
        <v>448.308837890625</v>
      </c>
      <c r="E116" s="203">
        <f t="shared" ca="1" si="16"/>
        <v>59.985491434733071</v>
      </c>
      <c r="F116" s="203">
        <f t="shared" ca="1" si="17"/>
        <v>448.19947509765626</v>
      </c>
      <c r="G116" s="205"/>
      <c r="H116" s="206">
        <f t="shared" ca="1" si="18"/>
        <v>59.985491434733071</v>
      </c>
      <c r="I116" s="207"/>
      <c r="J116" s="207">
        <f t="shared" ca="1" si="19"/>
        <v>448.19947509765626</v>
      </c>
      <c r="K116" s="207"/>
      <c r="L116" s="207"/>
      <c r="M116" s="207"/>
      <c r="N116" s="207"/>
      <c r="O116" s="208"/>
      <c r="P116" s="203">
        <f>'Main Data Entry'!$G$21</f>
        <v>0</v>
      </c>
      <c r="Q116" s="203">
        <f ca="1">IF($C116&gt;(60+'Main Data Entry'!$D$23),(($C116-60-'Main Data Entry'!$D$23)/(60*'Main Data Entry'!$D$22-'Main Data Entry'!$D$23))*(-1)*'Main Data Entry'!$G$21,IF($C116&lt;(60-'Main Data Entry'!$D$23),(($C116-60+'Main Data Entry'!$D$23)/(60*'Main Data Entry'!$D$22-'Main Data Entry'!$D$23))*(-1)*'Main Data Entry'!$G$21,0))</f>
        <v>0</v>
      </c>
      <c r="R116" s="204">
        <f t="shared" ca="1" si="20"/>
        <v>0</v>
      </c>
      <c r="S116" s="266">
        <f t="shared" si="23"/>
        <v>59.963999999999999</v>
      </c>
      <c r="T116" s="100"/>
      <c r="U116" s="100"/>
      <c r="V116" s="100"/>
      <c r="W116" s="100"/>
      <c r="X116" s="115"/>
      <c r="Y116" s="115"/>
      <c r="Z116" s="115"/>
      <c r="AA116" s="115"/>
      <c r="AB116" s="243">
        <f t="shared" si="24"/>
        <v>43693.639594907392</v>
      </c>
      <c r="AC116" s="207">
        <v>59.984542846679688</v>
      </c>
      <c r="AD116" s="207">
        <v>448.308837890625</v>
      </c>
      <c r="AE116" s="207">
        <f t="shared" si="9"/>
        <v>59.984542846679688</v>
      </c>
      <c r="AF116" s="208">
        <f t="shared" si="10"/>
        <v>448.308837890625</v>
      </c>
    </row>
    <row r="117" spans="1:32" x14ac:dyDescent="0.35">
      <c r="A117" s="201" t="s">
        <v>123</v>
      </c>
      <c r="B117" s="202">
        <f t="shared" si="25"/>
        <v>43693.639606481469</v>
      </c>
      <c r="C117" s="203">
        <f t="shared" ca="1" si="21"/>
        <v>59.984542846679688</v>
      </c>
      <c r="D117" s="204">
        <f t="shared" ca="1" si="22"/>
        <v>448.308837890625</v>
      </c>
      <c r="E117" s="203">
        <f t="shared" ca="1" si="16"/>
        <v>59.985491434733071</v>
      </c>
      <c r="F117" s="203">
        <f t="shared" ca="1" si="17"/>
        <v>448.19947509765626</v>
      </c>
      <c r="G117" s="205"/>
      <c r="H117" s="206">
        <f t="shared" ca="1" si="18"/>
        <v>59.985491434733071</v>
      </c>
      <c r="I117" s="207"/>
      <c r="J117" s="207">
        <f t="shared" ca="1" si="19"/>
        <v>448.19947509765626</v>
      </c>
      <c r="K117" s="207"/>
      <c r="L117" s="207"/>
      <c r="M117" s="207"/>
      <c r="N117" s="207"/>
      <c r="O117" s="208"/>
      <c r="P117" s="203">
        <f>'Main Data Entry'!$G$21</f>
        <v>0</v>
      </c>
      <c r="Q117" s="203">
        <f ca="1">IF($C117&gt;(60+'Main Data Entry'!$D$23),(($C117-60-'Main Data Entry'!$D$23)/(60*'Main Data Entry'!$D$22-'Main Data Entry'!$D$23))*(-1)*'Main Data Entry'!$G$21,IF($C117&lt;(60-'Main Data Entry'!$D$23),(($C117-60+'Main Data Entry'!$D$23)/(60*'Main Data Entry'!$D$22-'Main Data Entry'!$D$23))*(-1)*'Main Data Entry'!$G$21,0))</f>
        <v>0</v>
      </c>
      <c r="R117" s="204">
        <f t="shared" ca="1" si="20"/>
        <v>0</v>
      </c>
      <c r="S117" s="266">
        <f t="shared" si="23"/>
        <v>59.963999999999999</v>
      </c>
      <c r="T117" s="100"/>
      <c r="U117" s="100"/>
      <c r="V117" s="100"/>
      <c r="W117" s="100"/>
      <c r="X117" s="115"/>
      <c r="Y117" s="115"/>
      <c r="Z117" s="115"/>
      <c r="AA117" s="115"/>
      <c r="AB117" s="243">
        <f t="shared" si="24"/>
        <v>43693.639606481469</v>
      </c>
      <c r="AC117" s="207"/>
      <c r="AD117" s="207"/>
      <c r="AE117" s="207">
        <f t="shared" si="9"/>
        <v>59.984542846679688</v>
      </c>
      <c r="AF117" s="208">
        <f t="shared" si="10"/>
        <v>448.308837890625</v>
      </c>
    </row>
    <row r="118" spans="1:32" x14ac:dyDescent="0.35">
      <c r="A118" s="201" t="s">
        <v>124</v>
      </c>
      <c r="B118" s="202">
        <f t="shared" si="25"/>
        <v>43693.639618055546</v>
      </c>
      <c r="C118" s="203">
        <f t="shared" ca="1" si="21"/>
        <v>59.987033843994141</v>
      </c>
      <c r="D118" s="204">
        <f t="shared" ca="1" si="22"/>
        <v>448.33499145507813</v>
      </c>
      <c r="E118" s="203">
        <f t="shared" ca="1" si="16"/>
        <v>59.985491434733071</v>
      </c>
      <c r="F118" s="203">
        <f t="shared" ca="1" si="17"/>
        <v>448.19947509765626</v>
      </c>
      <c r="G118" s="205"/>
      <c r="H118" s="206">
        <f t="shared" ca="1" si="18"/>
        <v>59.985491434733071</v>
      </c>
      <c r="I118" s="207"/>
      <c r="J118" s="207">
        <f t="shared" ca="1" si="19"/>
        <v>448.19947509765626</v>
      </c>
      <c r="K118" s="207"/>
      <c r="L118" s="207"/>
      <c r="M118" s="207"/>
      <c r="N118" s="207"/>
      <c r="O118" s="208"/>
      <c r="P118" s="203">
        <f>'Main Data Entry'!$G$21</f>
        <v>0</v>
      </c>
      <c r="Q118" s="203">
        <f ca="1">IF($C118&gt;(60+'Main Data Entry'!$D$23),(($C118-60-'Main Data Entry'!$D$23)/(60*'Main Data Entry'!$D$22-'Main Data Entry'!$D$23))*(-1)*'Main Data Entry'!$G$21,IF($C118&lt;(60-'Main Data Entry'!$D$23),(($C118-60+'Main Data Entry'!$D$23)/(60*'Main Data Entry'!$D$22-'Main Data Entry'!$D$23))*(-1)*'Main Data Entry'!$G$21,0))</f>
        <v>0</v>
      </c>
      <c r="R118" s="204">
        <f t="shared" ca="1" si="20"/>
        <v>0</v>
      </c>
      <c r="S118" s="266">
        <f t="shared" si="23"/>
        <v>59.963999999999999</v>
      </c>
      <c r="T118" s="100"/>
      <c r="U118" s="100"/>
      <c r="V118" s="100"/>
      <c r="W118" s="100"/>
      <c r="X118" s="115"/>
      <c r="Y118" s="115"/>
      <c r="Z118" s="115"/>
      <c r="AA118" s="115"/>
      <c r="AB118" s="243">
        <f t="shared" si="24"/>
        <v>43693.639618055546</v>
      </c>
      <c r="AC118" s="207">
        <v>59.987033843994141</v>
      </c>
      <c r="AD118" s="207">
        <v>448.33499145507813</v>
      </c>
      <c r="AE118" s="207">
        <f t="shared" si="9"/>
        <v>59.987033843994141</v>
      </c>
      <c r="AF118" s="208">
        <f t="shared" si="10"/>
        <v>448.33499145507813</v>
      </c>
    </row>
    <row r="119" spans="1:32" x14ac:dyDescent="0.35">
      <c r="A119" s="201" t="s">
        <v>125</v>
      </c>
      <c r="B119" s="202">
        <f t="shared" si="25"/>
        <v>43693.639629629623</v>
      </c>
      <c r="C119" s="203">
        <f t="shared" ca="1" si="21"/>
        <v>59.987033843994141</v>
      </c>
      <c r="D119" s="204">
        <f t="shared" ca="1" si="22"/>
        <v>448.33499145507813</v>
      </c>
      <c r="E119" s="203">
        <f t="shared" ca="1" si="16"/>
        <v>59.985491434733071</v>
      </c>
      <c r="F119" s="203">
        <f t="shared" ca="1" si="17"/>
        <v>448.19947509765626</v>
      </c>
      <c r="G119" s="205"/>
      <c r="H119" s="206">
        <f t="shared" ca="1" si="18"/>
        <v>59.985491434733071</v>
      </c>
      <c r="I119" s="207"/>
      <c r="J119" s="207">
        <f t="shared" ca="1" si="19"/>
        <v>448.19947509765626</v>
      </c>
      <c r="K119" s="207"/>
      <c r="L119" s="207"/>
      <c r="M119" s="207"/>
      <c r="N119" s="207"/>
      <c r="O119" s="208"/>
      <c r="P119" s="203">
        <f>'Main Data Entry'!$G$21</f>
        <v>0</v>
      </c>
      <c r="Q119" s="203">
        <f ca="1">IF($C119&gt;(60+'Main Data Entry'!$D$23),(($C119-60-'Main Data Entry'!$D$23)/(60*'Main Data Entry'!$D$22-'Main Data Entry'!$D$23))*(-1)*'Main Data Entry'!$G$21,IF($C119&lt;(60-'Main Data Entry'!$D$23),(($C119-60+'Main Data Entry'!$D$23)/(60*'Main Data Entry'!$D$22-'Main Data Entry'!$D$23))*(-1)*'Main Data Entry'!$G$21,0))</f>
        <v>0</v>
      </c>
      <c r="R119" s="204">
        <f t="shared" ca="1" si="20"/>
        <v>0</v>
      </c>
      <c r="S119" s="266">
        <f t="shared" si="23"/>
        <v>59.963999999999999</v>
      </c>
      <c r="T119" s="100"/>
      <c r="U119" s="100"/>
      <c r="V119" s="100"/>
      <c r="W119" s="100"/>
      <c r="X119" s="115"/>
      <c r="Y119" s="115"/>
      <c r="Z119" s="115"/>
      <c r="AA119" s="115"/>
      <c r="AB119" s="243">
        <f t="shared" si="24"/>
        <v>43693.639629629623</v>
      </c>
      <c r="AC119" s="207"/>
      <c r="AD119" s="207"/>
      <c r="AE119" s="207">
        <f t="shared" si="9"/>
        <v>59.987033843994141</v>
      </c>
      <c r="AF119" s="208">
        <f t="shared" si="10"/>
        <v>448.33499145507813</v>
      </c>
    </row>
    <row r="120" spans="1:32" x14ac:dyDescent="0.35">
      <c r="A120" s="186" t="s">
        <v>126</v>
      </c>
      <c r="B120" s="187">
        <f t="shared" si="25"/>
        <v>43693.639641203699</v>
      </c>
      <c r="C120" s="188">
        <f t="shared" ca="1" si="21"/>
        <v>59.987041473388672</v>
      </c>
      <c r="D120" s="189">
        <f t="shared" ca="1" si="22"/>
        <v>448.36117553710938</v>
      </c>
      <c r="E120" s="190"/>
      <c r="F120" s="190"/>
      <c r="G120" s="191">
        <v>-1000000000</v>
      </c>
      <c r="H120" s="209"/>
      <c r="I120" s="210"/>
      <c r="J120" s="210"/>
      <c r="K120" s="210"/>
      <c r="L120" s="210"/>
      <c r="M120" s="210"/>
      <c r="N120" s="210"/>
      <c r="O120" s="211"/>
      <c r="P120" s="190">
        <f>'Main Data Entry'!$G$21</f>
        <v>0</v>
      </c>
      <c r="Q120" s="190">
        <f ca="1">IF($C120&gt;(60+'Main Data Entry'!$D$23),(($C120-60-'Main Data Entry'!$D$23)/(60*'Main Data Entry'!$D$22-'Main Data Entry'!$D$23))*(-1)*'Main Data Entry'!$G$21,IF($C120&lt;(60-'Main Data Entry'!$D$23),(($C120-60+'Main Data Entry'!$D$23)/(60*'Main Data Entry'!$D$22-'Main Data Entry'!$D$23))*(-1)*'Main Data Entry'!$G$21,0))</f>
        <v>0</v>
      </c>
      <c r="R120" s="212"/>
      <c r="S120" s="266">
        <f t="shared" si="23"/>
        <v>59.963999999999999</v>
      </c>
      <c r="T120" s="100"/>
      <c r="U120" s="100"/>
      <c r="V120" s="100"/>
      <c r="W120" s="100"/>
      <c r="X120" s="115"/>
      <c r="Y120" s="115"/>
      <c r="Z120" s="115"/>
      <c r="AA120" s="115"/>
      <c r="AB120" s="242">
        <f t="shared" si="24"/>
        <v>43693.639641203699</v>
      </c>
      <c r="AC120" s="199">
        <v>59.987041473388672</v>
      </c>
      <c r="AD120" s="199">
        <v>448.36117553710938</v>
      </c>
      <c r="AE120" s="199">
        <f t="shared" si="9"/>
        <v>59.987041473388672</v>
      </c>
      <c r="AF120" s="200">
        <f t="shared" si="10"/>
        <v>448.36117553710938</v>
      </c>
    </row>
    <row r="121" spans="1:32" x14ac:dyDescent="0.35">
      <c r="A121" s="213" t="s">
        <v>54</v>
      </c>
      <c r="B121" s="214">
        <f>$P$2+IF($B$1&gt;0,-TIME(0,0,ABS($B$1)),+TIME(0,0,ABS($B$1)))</f>
        <v>43693.639652777776</v>
      </c>
      <c r="C121" s="215">
        <f t="shared" ca="1" si="21"/>
        <v>59.987041473388672</v>
      </c>
      <c r="D121" s="216">
        <f t="shared" ca="1" si="22"/>
        <v>448.36117553710938</v>
      </c>
      <c r="E121" s="215"/>
      <c r="F121" s="215"/>
      <c r="G121" s="217">
        <v>60</v>
      </c>
      <c r="H121" s="218"/>
      <c r="I121" s="219"/>
      <c r="J121" s="219"/>
      <c r="K121" s="219"/>
      <c r="L121" s="219"/>
      <c r="M121" s="219"/>
      <c r="N121" s="219"/>
      <c r="O121" s="220"/>
      <c r="P121" s="215">
        <f>'Main Data Entry'!$G$21</f>
        <v>0</v>
      </c>
      <c r="Q121" s="215">
        <f ca="1">IF($C121&gt;(60+'Main Data Entry'!$D$23),(($C121-60-'Main Data Entry'!$D$23)/(60*'Main Data Entry'!$D$22-'Main Data Entry'!$D$23))*(-1)*'Main Data Entry'!$G$21,IF($C121&lt;(60-'Main Data Entry'!$D$23),(($C121-60+'Main Data Entry'!$D$23)/(60*'Main Data Entry'!$D$22-'Main Data Entry'!$D$23))*(-1)*'Main Data Entry'!$G$21,0))</f>
        <v>0</v>
      </c>
      <c r="R121" s="216"/>
      <c r="S121" s="266">
        <f t="shared" si="23"/>
        <v>59.963999999999999</v>
      </c>
      <c r="T121" s="100"/>
      <c r="U121" s="100"/>
      <c r="V121" s="100"/>
      <c r="W121" s="100"/>
      <c r="X121" s="115"/>
      <c r="Y121" s="115"/>
      <c r="Z121" s="115"/>
      <c r="AA121" s="115"/>
      <c r="AB121" s="244">
        <f>$P$2</f>
        <v>43693.639652777776</v>
      </c>
      <c r="AC121" s="219"/>
      <c r="AD121" s="219"/>
      <c r="AE121" s="219">
        <f t="shared" si="9"/>
        <v>59.987041473388672</v>
      </c>
      <c r="AF121" s="220">
        <f t="shared" si="10"/>
        <v>448.36117553710938</v>
      </c>
    </row>
    <row r="122" spans="1:32" x14ac:dyDescent="0.35">
      <c r="A122" s="186" t="s">
        <v>127</v>
      </c>
      <c r="B122" s="187">
        <f>B121+TIME(0,0,1)</f>
        <v>43693.639664351853</v>
      </c>
      <c r="C122" s="188">
        <f t="shared" ca="1" si="21"/>
        <v>59.987041473388672</v>
      </c>
      <c r="D122" s="189">
        <f t="shared" ca="1" si="22"/>
        <v>448.38735961914063</v>
      </c>
      <c r="E122" s="190"/>
      <c r="F122" s="190"/>
      <c r="G122" s="191">
        <v>1000000000</v>
      </c>
      <c r="H122" s="209"/>
      <c r="I122" s="210"/>
      <c r="J122" s="210"/>
      <c r="K122" s="210"/>
      <c r="L122" s="210"/>
      <c r="M122" s="210"/>
      <c r="N122" s="210"/>
      <c r="O122" s="211"/>
      <c r="P122" s="190">
        <f>'Main Data Entry'!$G$21</f>
        <v>0</v>
      </c>
      <c r="Q122" s="190">
        <f ca="1">IF($C122&gt;(60+'Main Data Entry'!$D$23),(($C122-60-'Main Data Entry'!$D$23)/(60*'Main Data Entry'!$D$22-'Main Data Entry'!$D$23))*(-1)*'Main Data Entry'!$G$21,IF($C122&lt;(60-'Main Data Entry'!$D$23),(($C122-60+'Main Data Entry'!$D$23)/(60*'Main Data Entry'!$D$22-'Main Data Entry'!$D$23))*(-1)*'Main Data Entry'!$G$21,0))</f>
        <v>0</v>
      </c>
      <c r="R122" s="212"/>
      <c r="S122" s="266">
        <f t="shared" si="23"/>
        <v>59.963999999999999</v>
      </c>
      <c r="T122" s="100"/>
      <c r="U122" s="100"/>
      <c r="V122" s="100"/>
      <c r="W122" s="100"/>
      <c r="X122" s="115"/>
      <c r="Y122" s="115"/>
      <c r="Z122" s="115"/>
      <c r="AA122" s="115"/>
      <c r="AB122" s="242">
        <f t="shared" ref="AB122:AB137" si="26">AB121+TIME(0,0,1)</f>
        <v>43693.639664351853</v>
      </c>
      <c r="AC122" s="199">
        <v>59.987041473388672</v>
      </c>
      <c r="AD122" s="199">
        <v>448.38735961914063</v>
      </c>
      <c r="AE122" s="199">
        <f t="shared" si="9"/>
        <v>59.987041473388672</v>
      </c>
      <c r="AF122" s="200">
        <f t="shared" si="10"/>
        <v>448.38735961914063</v>
      </c>
    </row>
    <row r="123" spans="1:32" x14ac:dyDescent="0.35">
      <c r="A123" s="186" t="s">
        <v>128</v>
      </c>
      <c r="B123" s="187">
        <f t="shared" ref="B123:B186" si="27">B122+TIME(0,0,1)</f>
        <v>43693.63967592593</v>
      </c>
      <c r="C123" s="188">
        <f t="shared" ca="1" si="21"/>
        <v>59.987041473388672</v>
      </c>
      <c r="D123" s="189">
        <f t="shared" ca="1" si="22"/>
        <v>448.38735961914063</v>
      </c>
      <c r="E123" s="190"/>
      <c r="F123" s="190"/>
      <c r="G123" s="191"/>
      <c r="H123" s="209"/>
      <c r="I123" s="210"/>
      <c r="J123" s="210"/>
      <c r="K123" s="210"/>
      <c r="L123" s="210"/>
      <c r="M123" s="210"/>
      <c r="N123" s="210"/>
      <c r="O123" s="211"/>
      <c r="P123" s="190">
        <f>'Main Data Entry'!$G$21</f>
        <v>0</v>
      </c>
      <c r="Q123" s="190">
        <f ca="1">IF($C123&gt;(60+'Main Data Entry'!$D$23),(($C123-60-'Main Data Entry'!$D$23)/(60*'Main Data Entry'!$D$22-'Main Data Entry'!$D$23))*(-1)*'Main Data Entry'!$G$21,IF($C123&lt;(60-'Main Data Entry'!$D$23),(($C123-60+'Main Data Entry'!$D$23)/(60*'Main Data Entry'!$D$22-'Main Data Entry'!$D$23))*(-1)*'Main Data Entry'!$G$21,0))</f>
        <v>0</v>
      </c>
      <c r="R123" s="212"/>
      <c r="S123" s="266">
        <f t="shared" si="23"/>
        <v>59.963999999999999</v>
      </c>
      <c r="T123" s="100"/>
      <c r="U123" s="100"/>
      <c r="V123" s="100"/>
      <c r="W123" s="100"/>
      <c r="X123" s="115"/>
      <c r="Y123" s="115"/>
      <c r="Z123" s="115"/>
      <c r="AA123" s="115"/>
      <c r="AB123" s="242">
        <f t="shared" si="26"/>
        <v>43693.63967592593</v>
      </c>
      <c r="AC123" s="199"/>
      <c r="AD123" s="199"/>
      <c r="AE123" s="199">
        <f t="shared" si="9"/>
        <v>59.987041473388672</v>
      </c>
      <c r="AF123" s="200">
        <f t="shared" si="10"/>
        <v>448.38735961914063</v>
      </c>
    </row>
    <row r="124" spans="1:32" x14ac:dyDescent="0.35">
      <c r="A124" s="186" t="s">
        <v>129</v>
      </c>
      <c r="B124" s="187">
        <f t="shared" si="27"/>
        <v>43693.639687500006</v>
      </c>
      <c r="C124" s="188">
        <f t="shared" ca="1" si="21"/>
        <v>59.987041473388672</v>
      </c>
      <c r="D124" s="189">
        <f t="shared" ca="1" si="22"/>
        <v>448.41354370117188</v>
      </c>
      <c r="E124" s="190"/>
      <c r="F124" s="190"/>
      <c r="G124" s="191"/>
      <c r="H124" s="209"/>
      <c r="I124" s="210"/>
      <c r="J124" s="210"/>
      <c r="K124" s="210"/>
      <c r="L124" s="210"/>
      <c r="M124" s="210"/>
      <c r="N124" s="210"/>
      <c r="O124" s="211"/>
      <c r="P124" s="190">
        <f>'Main Data Entry'!$G$21</f>
        <v>0</v>
      </c>
      <c r="Q124" s="190">
        <f ca="1">IF($C124&gt;(60+'Main Data Entry'!$D$23),(($C124-60-'Main Data Entry'!$D$23)/(60*'Main Data Entry'!$D$22-'Main Data Entry'!$D$23))*(-1)*'Main Data Entry'!$G$21,IF($C124&lt;(60-'Main Data Entry'!$D$23),(($C124-60+'Main Data Entry'!$D$23)/(60*'Main Data Entry'!$D$22-'Main Data Entry'!$D$23))*(-1)*'Main Data Entry'!$G$21,0))</f>
        <v>0</v>
      </c>
      <c r="R124" s="212"/>
      <c r="S124" s="266">
        <f t="shared" si="23"/>
        <v>59.963999999999999</v>
      </c>
      <c r="T124" s="100"/>
      <c r="U124" s="100"/>
      <c r="V124" s="100"/>
      <c r="W124" s="100"/>
      <c r="X124" s="115"/>
      <c r="Y124" s="115"/>
      <c r="Z124" s="115"/>
      <c r="AA124" s="115"/>
      <c r="AB124" s="242">
        <f t="shared" si="26"/>
        <v>43693.639687500006</v>
      </c>
      <c r="AC124" s="199">
        <v>59.987041473388672</v>
      </c>
      <c r="AD124" s="199">
        <v>448.41354370117188</v>
      </c>
      <c r="AE124" s="199">
        <f t="shared" si="9"/>
        <v>59.987041473388672</v>
      </c>
      <c r="AF124" s="200">
        <f t="shared" si="10"/>
        <v>448.41354370117188</v>
      </c>
    </row>
    <row r="125" spans="1:32" x14ac:dyDescent="0.35">
      <c r="A125" s="186" t="s">
        <v>130</v>
      </c>
      <c r="B125" s="187">
        <f t="shared" si="27"/>
        <v>43693.639699074083</v>
      </c>
      <c r="C125" s="188">
        <f t="shared" ca="1" si="21"/>
        <v>59.987041473388672</v>
      </c>
      <c r="D125" s="189">
        <f t="shared" ca="1" si="22"/>
        <v>448.41354370117188</v>
      </c>
      <c r="E125" s="190"/>
      <c r="F125" s="190"/>
      <c r="G125" s="191"/>
      <c r="H125" s="209"/>
      <c r="I125" s="210"/>
      <c r="J125" s="210"/>
      <c r="K125" s="210"/>
      <c r="L125" s="210"/>
      <c r="M125" s="210"/>
      <c r="N125" s="210"/>
      <c r="O125" s="211"/>
      <c r="P125" s="190">
        <f>'Main Data Entry'!$G$21</f>
        <v>0</v>
      </c>
      <c r="Q125" s="190">
        <f ca="1">IF($C125&gt;(60+'Main Data Entry'!$D$23),(($C125-60-'Main Data Entry'!$D$23)/(60*'Main Data Entry'!$D$22-'Main Data Entry'!$D$23))*(-1)*'Main Data Entry'!$G$21,IF($C125&lt;(60-'Main Data Entry'!$D$23),(($C125-60+'Main Data Entry'!$D$23)/(60*'Main Data Entry'!$D$22-'Main Data Entry'!$D$23))*(-1)*'Main Data Entry'!$G$21,0))</f>
        <v>0</v>
      </c>
      <c r="R125" s="212"/>
      <c r="S125" s="266">
        <f t="shared" si="23"/>
        <v>59.963999999999999</v>
      </c>
      <c r="T125" s="100"/>
      <c r="U125" s="100"/>
      <c r="V125" s="100"/>
      <c r="W125" s="100"/>
      <c r="X125" s="115"/>
      <c r="Y125" s="115"/>
      <c r="Z125" s="115"/>
      <c r="AA125" s="115"/>
      <c r="AB125" s="242">
        <f t="shared" si="26"/>
        <v>43693.639699074083</v>
      </c>
      <c r="AC125" s="199"/>
      <c r="AD125" s="199"/>
      <c r="AE125" s="199">
        <f t="shared" si="9"/>
        <v>59.987041473388672</v>
      </c>
      <c r="AF125" s="200">
        <f t="shared" si="10"/>
        <v>448.41354370117188</v>
      </c>
    </row>
    <row r="126" spans="1:32" x14ac:dyDescent="0.35">
      <c r="A126" s="186" t="s">
        <v>131</v>
      </c>
      <c r="B126" s="187">
        <f t="shared" si="27"/>
        <v>43693.63971064816</v>
      </c>
      <c r="C126" s="188">
        <f t="shared" ca="1" si="21"/>
        <v>59.988674163818359</v>
      </c>
      <c r="D126" s="189">
        <f t="shared" ca="1" si="22"/>
        <v>448.439697265625</v>
      </c>
      <c r="E126" s="190"/>
      <c r="F126" s="190"/>
      <c r="G126" s="191"/>
      <c r="H126" s="209"/>
      <c r="I126" s="210"/>
      <c r="J126" s="210"/>
      <c r="K126" s="210"/>
      <c r="L126" s="210"/>
      <c r="M126" s="210"/>
      <c r="N126" s="210"/>
      <c r="O126" s="211"/>
      <c r="P126" s="190">
        <f>'Main Data Entry'!$G$21</f>
        <v>0</v>
      </c>
      <c r="Q126" s="190">
        <f ca="1">IF($C126&gt;(60+'Main Data Entry'!$D$23),(($C126-60-'Main Data Entry'!$D$23)/(60*'Main Data Entry'!$D$22-'Main Data Entry'!$D$23))*(-1)*'Main Data Entry'!$G$21,IF($C126&lt;(60-'Main Data Entry'!$D$23),(($C126-60+'Main Data Entry'!$D$23)/(60*'Main Data Entry'!$D$22-'Main Data Entry'!$D$23))*(-1)*'Main Data Entry'!$G$21,0))</f>
        <v>0</v>
      </c>
      <c r="R126" s="212"/>
      <c r="S126" s="266">
        <f t="shared" si="23"/>
        <v>59.963999999999999</v>
      </c>
      <c r="T126" s="100"/>
      <c r="U126" s="100"/>
      <c r="V126" s="100"/>
      <c r="W126" s="100"/>
      <c r="X126" s="115"/>
      <c r="Y126" s="115"/>
      <c r="Z126" s="115"/>
      <c r="AA126" s="115"/>
      <c r="AB126" s="242">
        <f t="shared" si="26"/>
        <v>43693.63971064816</v>
      </c>
      <c r="AC126" s="199">
        <v>59.988674163818359</v>
      </c>
      <c r="AD126" s="199">
        <v>448.439697265625</v>
      </c>
      <c r="AE126" s="199">
        <f t="shared" si="9"/>
        <v>59.988674163818359</v>
      </c>
      <c r="AF126" s="200">
        <f t="shared" si="10"/>
        <v>448.439697265625</v>
      </c>
    </row>
    <row r="127" spans="1:32" x14ac:dyDescent="0.35">
      <c r="A127" s="186" t="s">
        <v>132</v>
      </c>
      <c r="B127" s="187">
        <f t="shared" si="27"/>
        <v>43693.639722222237</v>
      </c>
      <c r="C127" s="188">
        <f t="shared" ca="1" si="21"/>
        <v>59.988674163818359</v>
      </c>
      <c r="D127" s="189">
        <f t="shared" ca="1" si="22"/>
        <v>448.439697265625</v>
      </c>
      <c r="E127" s="190"/>
      <c r="F127" s="190"/>
      <c r="G127" s="191"/>
      <c r="H127" s="209"/>
      <c r="I127" s="210"/>
      <c r="J127" s="210"/>
      <c r="K127" s="210"/>
      <c r="L127" s="210"/>
      <c r="M127" s="210"/>
      <c r="N127" s="210"/>
      <c r="O127" s="211"/>
      <c r="P127" s="190">
        <f>'Main Data Entry'!$G$21</f>
        <v>0</v>
      </c>
      <c r="Q127" s="190">
        <f ca="1">IF($C127&gt;(60+'Main Data Entry'!$D$23),(($C127-60-'Main Data Entry'!$D$23)/(60*'Main Data Entry'!$D$22-'Main Data Entry'!$D$23))*(-1)*'Main Data Entry'!$G$21,IF($C127&lt;(60-'Main Data Entry'!$D$23),(($C127-60+'Main Data Entry'!$D$23)/(60*'Main Data Entry'!$D$22-'Main Data Entry'!$D$23))*(-1)*'Main Data Entry'!$G$21,0))</f>
        <v>0</v>
      </c>
      <c r="R127" s="212"/>
      <c r="S127" s="266">
        <f t="shared" si="23"/>
        <v>59.963999999999999</v>
      </c>
      <c r="T127" s="100"/>
      <c r="U127" s="100"/>
      <c r="V127" s="100"/>
      <c r="W127" s="100"/>
      <c r="X127" s="115"/>
      <c r="Y127" s="115"/>
      <c r="Z127" s="115"/>
      <c r="AA127" s="115"/>
      <c r="AB127" s="242">
        <f t="shared" si="26"/>
        <v>43693.639722222237</v>
      </c>
      <c r="AC127" s="199"/>
      <c r="AD127" s="199"/>
      <c r="AE127" s="199">
        <f t="shared" si="9"/>
        <v>59.988674163818359</v>
      </c>
      <c r="AF127" s="200">
        <f t="shared" si="10"/>
        <v>448.439697265625</v>
      </c>
    </row>
    <row r="128" spans="1:32" x14ac:dyDescent="0.35">
      <c r="A128" s="186" t="s">
        <v>133</v>
      </c>
      <c r="B128" s="187">
        <f t="shared" si="27"/>
        <v>43693.639733796314</v>
      </c>
      <c r="C128" s="188">
        <f t="shared" ca="1" si="21"/>
        <v>59.988349914550781</v>
      </c>
      <c r="D128" s="189">
        <f t="shared" ca="1" si="22"/>
        <v>448.26205444335938</v>
      </c>
      <c r="E128" s="190"/>
      <c r="F128" s="190"/>
      <c r="G128" s="191"/>
      <c r="H128" s="209"/>
      <c r="I128" s="210"/>
      <c r="J128" s="210"/>
      <c r="K128" s="210"/>
      <c r="L128" s="210"/>
      <c r="M128" s="210"/>
      <c r="N128" s="210"/>
      <c r="O128" s="211"/>
      <c r="P128" s="190">
        <f>'Main Data Entry'!$G$21</f>
        <v>0</v>
      </c>
      <c r="Q128" s="190">
        <f ca="1">IF($C128&gt;(60+'Main Data Entry'!$D$23),(($C128-60-'Main Data Entry'!$D$23)/(60*'Main Data Entry'!$D$22-'Main Data Entry'!$D$23))*(-1)*'Main Data Entry'!$G$21,IF($C128&lt;(60-'Main Data Entry'!$D$23),(($C128-60+'Main Data Entry'!$D$23)/(60*'Main Data Entry'!$D$22-'Main Data Entry'!$D$23))*(-1)*'Main Data Entry'!$G$21,0))</f>
        <v>0</v>
      </c>
      <c r="R128" s="212"/>
      <c r="S128" s="266">
        <f t="shared" si="23"/>
        <v>59.963999999999999</v>
      </c>
      <c r="T128" s="100"/>
      <c r="U128" s="100"/>
      <c r="V128" s="100"/>
      <c r="W128" s="100"/>
      <c r="X128" s="115"/>
      <c r="Y128" s="115"/>
      <c r="Z128" s="115"/>
      <c r="AA128" s="115"/>
      <c r="AB128" s="242">
        <f t="shared" si="26"/>
        <v>43693.639733796314</v>
      </c>
      <c r="AC128" s="199">
        <v>59.988349914550781</v>
      </c>
      <c r="AD128" s="199">
        <v>448.26205444335938</v>
      </c>
      <c r="AE128" s="199">
        <f t="shared" si="9"/>
        <v>59.988349914550781</v>
      </c>
      <c r="AF128" s="200">
        <f t="shared" si="10"/>
        <v>448.26205444335938</v>
      </c>
    </row>
    <row r="129" spans="1:32" x14ac:dyDescent="0.35">
      <c r="A129" s="186" t="s">
        <v>134</v>
      </c>
      <c r="B129" s="187">
        <f t="shared" si="27"/>
        <v>43693.63974537039</v>
      </c>
      <c r="C129" s="188">
        <f t="shared" ca="1" si="21"/>
        <v>59.988349914550781</v>
      </c>
      <c r="D129" s="189">
        <f t="shared" ca="1" si="22"/>
        <v>448.26205444335938</v>
      </c>
      <c r="E129" s="190"/>
      <c r="F129" s="190"/>
      <c r="G129" s="191"/>
      <c r="H129" s="209"/>
      <c r="I129" s="210"/>
      <c r="J129" s="210"/>
      <c r="K129" s="210"/>
      <c r="L129" s="210"/>
      <c r="M129" s="210"/>
      <c r="N129" s="210"/>
      <c r="O129" s="211"/>
      <c r="P129" s="190">
        <f>'Main Data Entry'!$G$21</f>
        <v>0</v>
      </c>
      <c r="Q129" s="190">
        <f ca="1">IF($C129&gt;(60+'Main Data Entry'!$D$23),(($C129-60-'Main Data Entry'!$D$23)/(60*'Main Data Entry'!$D$22-'Main Data Entry'!$D$23))*(-1)*'Main Data Entry'!$G$21,IF($C129&lt;(60-'Main Data Entry'!$D$23),(($C129-60+'Main Data Entry'!$D$23)/(60*'Main Data Entry'!$D$22-'Main Data Entry'!$D$23))*(-1)*'Main Data Entry'!$G$21,0))</f>
        <v>0</v>
      </c>
      <c r="R129" s="212"/>
      <c r="S129" s="266">
        <f t="shared" si="23"/>
        <v>59.963999999999999</v>
      </c>
      <c r="T129" s="100"/>
      <c r="U129" s="100"/>
      <c r="V129" s="100"/>
      <c r="W129" s="100"/>
      <c r="X129" s="115"/>
      <c r="Y129" s="115"/>
      <c r="Z129" s="115"/>
      <c r="AA129" s="115"/>
      <c r="AB129" s="242">
        <f t="shared" si="26"/>
        <v>43693.63974537039</v>
      </c>
      <c r="AC129" s="199"/>
      <c r="AD129" s="199"/>
      <c r="AE129" s="199">
        <f t="shared" si="9"/>
        <v>59.988349914550781</v>
      </c>
      <c r="AF129" s="200">
        <f t="shared" si="10"/>
        <v>448.26205444335938</v>
      </c>
    </row>
    <row r="130" spans="1:32" x14ac:dyDescent="0.35">
      <c r="A130" s="186" t="s">
        <v>135</v>
      </c>
      <c r="B130" s="187">
        <f t="shared" si="27"/>
        <v>43693.639756944467</v>
      </c>
      <c r="C130" s="188">
        <f t="shared" ca="1" si="21"/>
        <v>59.988018035888672</v>
      </c>
      <c r="D130" s="189">
        <f t="shared" ca="1" si="22"/>
        <v>448.26187133789063</v>
      </c>
      <c r="E130" s="190"/>
      <c r="F130" s="190"/>
      <c r="G130" s="191"/>
      <c r="H130" s="209"/>
      <c r="I130" s="210"/>
      <c r="J130" s="210"/>
      <c r="K130" s="210"/>
      <c r="L130" s="210"/>
      <c r="M130" s="210"/>
      <c r="N130" s="210"/>
      <c r="O130" s="211"/>
      <c r="P130" s="190">
        <f>'Main Data Entry'!$G$21</f>
        <v>0</v>
      </c>
      <c r="Q130" s="190">
        <f ca="1">IF($C130&gt;(60+'Main Data Entry'!$D$23),(($C130-60-'Main Data Entry'!$D$23)/(60*'Main Data Entry'!$D$22-'Main Data Entry'!$D$23))*(-1)*'Main Data Entry'!$G$21,IF($C130&lt;(60-'Main Data Entry'!$D$23),(($C130-60+'Main Data Entry'!$D$23)/(60*'Main Data Entry'!$D$22-'Main Data Entry'!$D$23))*(-1)*'Main Data Entry'!$G$21,0))</f>
        <v>0</v>
      </c>
      <c r="R130" s="212"/>
      <c r="S130" s="266">
        <f t="shared" si="23"/>
        <v>59.963999999999999</v>
      </c>
      <c r="T130" s="100"/>
      <c r="U130" s="100"/>
      <c r="V130" s="100"/>
      <c r="W130" s="100"/>
      <c r="X130" s="115"/>
      <c r="Y130" s="115"/>
      <c r="Z130" s="115"/>
      <c r="AA130" s="115"/>
      <c r="AB130" s="242">
        <f t="shared" si="26"/>
        <v>43693.639756944467</v>
      </c>
      <c r="AC130" s="199">
        <v>59.988018035888672</v>
      </c>
      <c r="AD130" s="199">
        <v>448.26187133789063</v>
      </c>
      <c r="AE130" s="199">
        <f t="shared" si="9"/>
        <v>59.988018035888672</v>
      </c>
      <c r="AF130" s="200">
        <f t="shared" si="10"/>
        <v>448.26187133789063</v>
      </c>
    </row>
    <row r="131" spans="1:32" x14ac:dyDescent="0.35">
      <c r="A131" s="186" t="s">
        <v>136</v>
      </c>
      <c r="B131" s="187">
        <f t="shared" si="27"/>
        <v>43693.639768518544</v>
      </c>
      <c r="C131" s="188">
        <f t="shared" ca="1" si="21"/>
        <v>59.988018035888672</v>
      </c>
      <c r="D131" s="189">
        <f t="shared" ca="1" si="22"/>
        <v>448.26187133789063</v>
      </c>
      <c r="E131" s="190"/>
      <c r="F131" s="190"/>
      <c r="G131" s="191"/>
      <c r="H131" s="209"/>
      <c r="I131" s="210"/>
      <c r="J131" s="210"/>
      <c r="K131" s="210"/>
      <c r="L131" s="210"/>
      <c r="M131" s="210"/>
      <c r="N131" s="210"/>
      <c r="O131" s="211"/>
      <c r="P131" s="190">
        <f>'Main Data Entry'!$G$21</f>
        <v>0</v>
      </c>
      <c r="Q131" s="190">
        <f ca="1">IF($C131&gt;(60+'Main Data Entry'!$D$23),(($C131-60-'Main Data Entry'!$D$23)/(60*'Main Data Entry'!$D$22-'Main Data Entry'!$D$23))*(-1)*'Main Data Entry'!$G$21,IF($C131&lt;(60-'Main Data Entry'!$D$23),(($C131-60+'Main Data Entry'!$D$23)/(60*'Main Data Entry'!$D$22-'Main Data Entry'!$D$23))*(-1)*'Main Data Entry'!$G$21,0))</f>
        <v>0</v>
      </c>
      <c r="R131" s="212"/>
      <c r="S131" s="266">
        <f t="shared" si="23"/>
        <v>59.963999999999999</v>
      </c>
      <c r="T131" s="100"/>
      <c r="U131" s="100"/>
      <c r="V131" s="100"/>
      <c r="W131" s="100"/>
      <c r="X131" s="115"/>
      <c r="Y131" s="115"/>
      <c r="Z131" s="115"/>
      <c r="AA131" s="115"/>
      <c r="AB131" s="242">
        <f t="shared" si="26"/>
        <v>43693.639768518544</v>
      </c>
      <c r="AC131" s="199"/>
      <c r="AD131" s="199"/>
      <c r="AE131" s="199">
        <f t="shared" si="9"/>
        <v>59.988018035888672</v>
      </c>
      <c r="AF131" s="200">
        <f t="shared" si="10"/>
        <v>448.26187133789063</v>
      </c>
    </row>
    <row r="132" spans="1:32" x14ac:dyDescent="0.35">
      <c r="A132" s="186" t="s">
        <v>137</v>
      </c>
      <c r="B132" s="187">
        <f t="shared" si="27"/>
        <v>43693.639780092621</v>
      </c>
      <c r="C132" s="188">
        <f t="shared" ca="1" si="21"/>
        <v>59.987689971923828</v>
      </c>
      <c r="D132" s="189">
        <f t="shared" ca="1" si="22"/>
        <v>448.26187133789063</v>
      </c>
      <c r="E132" s="190"/>
      <c r="F132" s="190"/>
      <c r="G132" s="191"/>
      <c r="H132" s="209"/>
      <c r="I132" s="210"/>
      <c r="J132" s="210"/>
      <c r="K132" s="210"/>
      <c r="L132" s="210"/>
      <c r="M132" s="210"/>
      <c r="N132" s="210"/>
      <c r="O132" s="211"/>
      <c r="P132" s="190">
        <f>'Main Data Entry'!$G$21</f>
        <v>0</v>
      </c>
      <c r="Q132" s="190">
        <f ca="1">IF($C132&gt;(60+'Main Data Entry'!$D$23),(($C132-60-'Main Data Entry'!$D$23)/(60*'Main Data Entry'!$D$22-'Main Data Entry'!$D$23))*(-1)*'Main Data Entry'!$G$21,IF($C132&lt;(60-'Main Data Entry'!$D$23),(($C132-60+'Main Data Entry'!$D$23)/(60*'Main Data Entry'!$D$22-'Main Data Entry'!$D$23))*(-1)*'Main Data Entry'!$G$21,0))</f>
        <v>0</v>
      </c>
      <c r="R132" s="212"/>
      <c r="S132" s="266">
        <f t="shared" si="23"/>
        <v>59.963999999999999</v>
      </c>
      <c r="T132" s="100"/>
      <c r="U132" s="100"/>
      <c r="V132" s="100"/>
      <c r="W132" s="100"/>
      <c r="X132" s="115"/>
      <c r="Y132" s="115"/>
      <c r="Z132" s="115"/>
      <c r="AA132" s="115"/>
      <c r="AB132" s="242">
        <f t="shared" si="26"/>
        <v>43693.639780092621</v>
      </c>
      <c r="AC132" s="199">
        <v>59.987689971923828</v>
      </c>
      <c r="AD132" s="199">
        <v>448.26187133789063</v>
      </c>
      <c r="AE132" s="199">
        <f t="shared" si="9"/>
        <v>59.987689971923828</v>
      </c>
      <c r="AF132" s="200">
        <f t="shared" si="10"/>
        <v>448.26187133789063</v>
      </c>
    </row>
    <row r="133" spans="1:32" x14ac:dyDescent="0.35">
      <c r="A133" s="186" t="s">
        <v>138</v>
      </c>
      <c r="B133" s="187">
        <f t="shared" si="27"/>
        <v>43693.639791666697</v>
      </c>
      <c r="C133" s="188">
        <f t="shared" ca="1" si="21"/>
        <v>59.987689971923828</v>
      </c>
      <c r="D133" s="189">
        <f t="shared" ca="1" si="22"/>
        <v>448.26187133789063</v>
      </c>
      <c r="E133" s="190"/>
      <c r="F133" s="190"/>
      <c r="G133" s="191"/>
      <c r="H133" s="209"/>
      <c r="I133" s="210"/>
      <c r="J133" s="210"/>
      <c r="K133" s="210"/>
      <c r="L133" s="210"/>
      <c r="M133" s="210"/>
      <c r="N133" s="210"/>
      <c r="O133" s="211"/>
      <c r="P133" s="190">
        <f>'Main Data Entry'!$G$21</f>
        <v>0</v>
      </c>
      <c r="Q133" s="190">
        <f ca="1">IF($C133&gt;(60+'Main Data Entry'!$D$23),(($C133-60-'Main Data Entry'!$D$23)/(60*'Main Data Entry'!$D$22-'Main Data Entry'!$D$23))*(-1)*'Main Data Entry'!$G$21,IF($C133&lt;(60-'Main Data Entry'!$D$23),(($C133-60+'Main Data Entry'!$D$23)/(60*'Main Data Entry'!$D$22-'Main Data Entry'!$D$23))*(-1)*'Main Data Entry'!$G$21,0))</f>
        <v>0</v>
      </c>
      <c r="R133" s="212"/>
      <c r="S133" s="266">
        <f t="shared" si="23"/>
        <v>59.963999999999999</v>
      </c>
      <c r="T133" s="100"/>
      <c r="U133" s="100"/>
      <c r="V133" s="100"/>
      <c r="W133" s="100"/>
      <c r="X133" s="115"/>
      <c r="Y133" s="115"/>
      <c r="Z133" s="115"/>
      <c r="AA133" s="115"/>
      <c r="AB133" s="242">
        <f t="shared" si="26"/>
        <v>43693.639791666697</v>
      </c>
      <c r="AC133" s="199"/>
      <c r="AD133" s="199"/>
      <c r="AE133" s="199">
        <f t="shared" si="9"/>
        <v>59.987689971923828</v>
      </c>
      <c r="AF133" s="200">
        <f t="shared" si="10"/>
        <v>448.26187133789063</v>
      </c>
    </row>
    <row r="134" spans="1:32" x14ac:dyDescent="0.35">
      <c r="A134" s="186" t="s">
        <v>139</v>
      </c>
      <c r="B134" s="187">
        <f t="shared" si="27"/>
        <v>43693.639803240774</v>
      </c>
      <c r="C134" s="188">
        <f t="shared" ca="1" si="21"/>
        <v>59.987358093261719</v>
      </c>
      <c r="D134" s="189">
        <f t="shared" ca="1" si="22"/>
        <v>448.26187133789063</v>
      </c>
      <c r="E134" s="190"/>
      <c r="F134" s="190"/>
      <c r="G134" s="191"/>
      <c r="H134" s="209"/>
      <c r="I134" s="210"/>
      <c r="J134" s="210"/>
      <c r="K134" s="210"/>
      <c r="L134" s="210"/>
      <c r="M134" s="210"/>
      <c r="N134" s="210"/>
      <c r="O134" s="211"/>
      <c r="P134" s="190">
        <f>'Main Data Entry'!$G$21</f>
        <v>0</v>
      </c>
      <c r="Q134" s="190">
        <f ca="1">IF($C134&gt;(60+'Main Data Entry'!$D$23),(($C134-60-'Main Data Entry'!$D$23)/(60*'Main Data Entry'!$D$22-'Main Data Entry'!$D$23))*(-1)*'Main Data Entry'!$G$21,IF($C134&lt;(60-'Main Data Entry'!$D$23),(($C134-60+'Main Data Entry'!$D$23)/(60*'Main Data Entry'!$D$22-'Main Data Entry'!$D$23))*(-1)*'Main Data Entry'!$G$21,0))</f>
        <v>0</v>
      </c>
      <c r="R134" s="212"/>
      <c r="S134" s="266">
        <f t="shared" si="23"/>
        <v>59.963999999999999</v>
      </c>
      <c r="T134" s="100"/>
      <c r="U134" s="100"/>
      <c r="V134" s="100"/>
      <c r="W134" s="100"/>
      <c r="X134" s="115"/>
      <c r="Y134" s="115"/>
      <c r="Z134" s="115"/>
      <c r="AA134" s="115"/>
      <c r="AB134" s="242">
        <f t="shared" si="26"/>
        <v>43693.639803240774</v>
      </c>
      <c r="AC134" s="199">
        <v>59.987358093261719</v>
      </c>
      <c r="AD134" s="199">
        <v>448.26187133789063</v>
      </c>
      <c r="AE134" s="199">
        <f t="shared" si="9"/>
        <v>59.987358093261719</v>
      </c>
      <c r="AF134" s="200">
        <f t="shared" si="10"/>
        <v>448.26187133789063</v>
      </c>
    </row>
    <row r="135" spans="1:32" x14ac:dyDescent="0.35">
      <c r="A135" s="186" t="s">
        <v>140</v>
      </c>
      <c r="B135" s="187">
        <f t="shared" si="27"/>
        <v>43693.639814814851</v>
      </c>
      <c r="C135" s="188">
        <f t="shared" ca="1" si="21"/>
        <v>59.987358093261719</v>
      </c>
      <c r="D135" s="189">
        <f t="shared" ca="1" si="22"/>
        <v>448.26187133789063</v>
      </c>
      <c r="E135" s="190"/>
      <c r="F135" s="190"/>
      <c r="G135" s="191"/>
      <c r="H135" s="209"/>
      <c r="I135" s="210"/>
      <c r="J135" s="210"/>
      <c r="K135" s="210"/>
      <c r="L135" s="210"/>
      <c r="M135" s="210"/>
      <c r="N135" s="210"/>
      <c r="O135" s="211"/>
      <c r="P135" s="190">
        <f>'Main Data Entry'!$G$21</f>
        <v>0</v>
      </c>
      <c r="Q135" s="190">
        <f ca="1">IF($C135&gt;(60+'Main Data Entry'!$D$23),(($C135-60-'Main Data Entry'!$D$23)/(60*'Main Data Entry'!$D$22-'Main Data Entry'!$D$23))*(-1)*'Main Data Entry'!$G$21,IF($C135&lt;(60-'Main Data Entry'!$D$23),(($C135-60+'Main Data Entry'!$D$23)/(60*'Main Data Entry'!$D$22-'Main Data Entry'!$D$23))*(-1)*'Main Data Entry'!$G$21,0))</f>
        <v>0</v>
      </c>
      <c r="R135" s="212"/>
      <c r="S135" s="266">
        <f t="shared" si="23"/>
        <v>59.963999999999999</v>
      </c>
      <c r="T135" s="100"/>
      <c r="U135" s="100"/>
      <c r="V135" s="100"/>
      <c r="W135" s="100"/>
      <c r="X135" s="115"/>
      <c r="Y135" s="115"/>
      <c r="Z135" s="115"/>
      <c r="AA135" s="115"/>
      <c r="AB135" s="242">
        <f t="shared" si="26"/>
        <v>43693.639814814851</v>
      </c>
      <c r="AC135" s="199"/>
      <c r="AD135" s="199"/>
      <c r="AE135" s="199">
        <f t="shared" si="9"/>
        <v>59.987358093261719</v>
      </c>
      <c r="AF135" s="200">
        <f t="shared" si="10"/>
        <v>448.26187133789063</v>
      </c>
    </row>
    <row r="136" spans="1:32" x14ac:dyDescent="0.35">
      <c r="A136" s="186" t="s">
        <v>141</v>
      </c>
      <c r="B136" s="187">
        <f t="shared" si="27"/>
        <v>43693.639826388928</v>
      </c>
      <c r="C136" s="188">
        <f t="shared" ca="1" si="21"/>
        <v>59.969127655029297</v>
      </c>
      <c r="D136" s="189">
        <f t="shared" ca="1" si="22"/>
        <v>448.77642822265625</v>
      </c>
      <c r="E136" s="190"/>
      <c r="F136" s="190"/>
      <c r="G136" s="191"/>
      <c r="H136" s="209"/>
      <c r="I136" s="210"/>
      <c r="J136" s="210"/>
      <c r="K136" s="210"/>
      <c r="L136" s="210"/>
      <c r="M136" s="210"/>
      <c r="N136" s="210"/>
      <c r="O136" s="211"/>
      <c r="P136" s="190">
        <f>'Main Data Entry'!$G$21</f>
        <v>0</v>
      </c>
      <c r="Q136" s="190">
        <f ca="1">IF($C136&gt;(60+'Main Data Entry'!$D$23),(($C136-60-'Main Data Entry'!$D$23)/(60*'Main Data Entry'!$D$22-'Main Data Entry'!$D$23))*(-1)*'Main Data Entry'!$G$21,IF($C136&lt;(60-'Main Data Entry'!$D$23),(($C136-60+'Main Data Entry'!$D$23)/(60*'Main Data Entry'!$D$22-'Main Data Entry'!$D$23))*(-1)*'Main Data Entry'!$G$21,0))</f>
        <v>0</v>
      </c>
      <c r="R136" s="212"/>
      <c r="S136" s="266">
        <f t="shared" si="23"/>
        <v>59.963999999999999</v>
      </c>
      <c r="T136" s="100"/>
      <c r="U136" s="100"/>
      <c r="V136" s="100"/>
      <c r="W136" s="100"/>
      <c r="X136" s="115"/>
      <c r="Y136" s="115"/>
      <c r="Z136" s="115"/>
      <c r="AA136" s="115"/>
      <c r="AB136" s="242">
        <f t="shared" si="26"/>
        <v>43693.639826388928</v>
      </c>
      <c r="AC136" s="199">
        <v>59.969127655029297</v>
      </c>
      <c r="AD136" s="199">
        <v>448.77642822265625</v>
      </c>
      <c r="AE136" s="199">
        <f t="shared" si="9"/>
        <v>59.969127655029297</v>
      </c>
      <c r="AF136" s="200">
        <f t="shared" si="10"/>
        <v>448.77642822265625</v>
      </c>
    </row>
    <row r="137" spans="1:32" x14ac:dyDescent="0.35">
      <c r="A137" s="186" t="s">
        <v>142</v>
      </c>
      <c r="B137" s="187">
        <f t="shared" si="27"/>
        <v>43693.639837963005</v>
      </c>
      <c r="C137" s="188">
        <f t="shared" ca="1" si="21"/>
        <v>59.969127655029297</v>
      </c>
      <c r="D137" s="189">
        <f t="shared" ca="1" si="22"/>
        <v>448.77642822265625</v>
      </c>
      <c r="E137" s="190"/>
      <c r="F137" s="190"/>
      <c r="G137" s="191"/>
      <c r="H137" s="209"/>
      <c r="I137" s="210"/>
      <c r="J137" s="210"/>
      <c r="K137" s="210"/>
      <c r="L137" s="210"/>
      <c r="M137" s="210"/>
      <c r="N137" s="210"/>
      <c r="O137" s="211"/>
      <c r="P137" s="190">
        <f>'Main Data Entry'!$G$21</f>
        <v>0</v>
      </c>
      <c r="Q137" s="190">
        <f ca="1">IF($C137&gt;(60+'Main Data Entry'!$D$23),(($C137-60-'Main Data Entry'!$D$23)/(60*'Main Data Entry'!$D$22-'Main Data Entry'!$D$23))*(-1)*'Main Data Entry'!$G$21,IF($C137&lt;(60-'Main Data Entry'!$D$23),(($C137-60+'Main Data Entry'!$D$23)/(60*'Main Data Entry'!$D$22-'Main Data Entry'!$D$23))*(-1)*'Main Data Entry'!$G$21,0))</f>
        <v>0</v>
      </c>
      <c r="R137" s="212"/>
      <c r="S137" s="266">
        <f t="shared" si="23"/>
        <v>59.963999999999999</v>
      </c>
      <c r="T137" s="100"/>
      <c r="U137" s="100"/>
      <c r="V137" s="100"/>
      <c r="W137" s="100"/>
      <c r="X137" s="115"/>
      <c r="Y137" s="115"/>
      <c r="Z137" s="115"/>
      <c r="AA137" s="115"/>
      <c r="AB137" s="242">
        <f t="shared" si="26"/>
        <v>43693.639837963005</v>
      </c>
      <c r="AC137" s="199"/>
      <c r="AD137" s="199"/>
      <c r="AE137" s="199">
        <f t="shared" si="9"/>
        <v>59.969127655029297</v>
      </c>
      <c r="AF137" s="200">
        <f t="shared" si="10"/>
        <v>448.77642822265625</v>
      </c>
    </row>
    <row r="138" spans="1:32" x14ac:dyDescent="0.35">
      <c r="A138" s="186" t="s">
        <v>143</v>
      </c>
      <c r="B138" s="187">
        <f t="shared" si="27"/>
        <v>43693.639849537081</v>
      </c>
      <c r="C138" s="188">
        <f t="shared" ca="1" si="21"/>
        <v>59.950889587402344</v>
      </c>
      <c r="D138" s="189">
        <f t="shared" ca="1" si="22"/>
        <v>450.3499755859375</v>
      </c>
      <c r="E138" s="190"/>
      <c r="F138" s="190"/>
      <c r="G138" s="191"/>
      <c r="H138" s="209"/>
      <c r="I138" s="210"/>
      <c r="J138" s="210"/>
      <c r="K138" s="210"/>
      <c r="L138" s="210"/>
      <c r="M138" s="210"/>
      <c r="N138" s="210"/>
      <c r="O138" s="211"/>
      <c r="P138" s="190">
        <f>'Main Data Entry'!$G$21</f>
        <v>0</v>
      </c>
      <c r="Q138" s="190">
        <f ca="1">IF($C138&gt;(60+'Main Data Entry'!$D$23),(($C138-60-'Main Data Entry'!$D$23)/(60*'Main Data Entry'!$D$22-'Main Data Entry'!$D$23))*(-1)*'Main Data Entry'!$G$21,IF($C138&lt;(60-'Main Data Entry'!$D$23),(($C138-60+'Main Data Entry'!$D$23)/(60*'Main Data Entry'!$D$22-'Main Data Entry'!$D$23))*(-1)*'Main Data Entry'!$G$21,0))</f>
        <v>0</v>
      </c>
      <c r="R138" s="212"/>
      <c r="S138" s="266">
        <f t="shared" si="23"/>
        <v>59.963999999999999</v>
      </c>
      <c r="T138" s="100"/>
      <c r="U138" s="100"/>
      <c r="V138" s="100"/>
      <c r="W138" s="100"/>
      <c r="X138" s="115"/>
      <c r="Y138" s="115"/>
      <c r="Z138" s="115"/>
      <c r="AA138" s="115"/>
      <c r="AB138" s="242">
        <f t="shared" ref="AB138:AB153" si="28">AB137+TIME(0,0,1)</f>
        <v>43693.639849537081</v>
      </c>
      <c r="AC138" s="199">
        <v>59.950889587402344</v>
      </c>
      <c r="AD138" s="199">
        <v>450.3499755859375</v>
      </c>
      <c r="AE138" s="199">
        <f t="shared" si="9"/>
        <v>59.950889587402344</v>
      </c>
      <c r="AF138" s="200">
        <f t="shared" si="10"/>
        <v>450.3499755859375</v>
      </c>
    </row>
    <row r="139" spans="1:32" x14ac:dyDescent="0.35">
      <c r="A139" s="186" t="s">
        <v>144</v>
      </c>
      <c r="B139" s="187">
        <f t="shared" si="27"/>
        <v>43693.639861111158</v>
      </c>
      <c r="C139" s="188">
        <f t="shared" ca="1" si="21"/>
        <v>59.950889587402344</v>
      </c>
      <c r="D139" s="189">
        <f t="shared" ca="1" si="22"/>
        <v>450.3499755859375</v>
      </c>
      <c r="E139" s="190"/>
      <c r="F139" s="190"/>
      <c r="G139" s="191"/>
      <c r="H139" s="209"/>
      <c r="I139" s="210"/>
      <c r="J139" s="210"/>
      <c r="K139" s="210"/>
      <c r="L139" s="210"/>
      <c r="M139" s="210"/>
      <c r="N139" s="210"/>
      <c r="O139" s="211"/>
      <c r="P139" s="190">
        <f>'Main Data Entry'!$G$21</f>
        <v>0</v>
      </c>
      <c r="Q139" s="190">
        <f ca="1">IF($C139&gt;(60+'Main Data Entry'!$D$23),(($C139-60-'Main Data Entry'!$D$23)/(60*'Main Data Entry'!$D$22-'Main Data Entry'!$D$23))*(-1)*'Main Data Entry'!$G$21,IF($C139&lt;(60-'Main Data Entry'!$D$23),(($C139-60+'Main Data Entry'!$D$23)/(60*'Main Data Entry'!$D$22-'Main Data Entry'!$D$23))*(-1)*'Main Data Entry'!$G$21,0))</f>
        <v>0</v>
      </c>
      <c r="R139" s="212"/>
      <c r="S139" s="266">
        <f t="shared" si="23"/>
        <v>59.963999999999999</v>
      </c>
      <c r="T139" s="100"/>
      <c r="U139" s="100"/>
      <c r="V139" s="100"/>
      <c r="W139" s="100"/>
      <c r="X139" s="115"/>
      <c r="Y139" s="115"/>
      <c r="Z139" s="115"/>
      <c r="AA139" s="115"/>
      <c r="AB139" s="242">
        <f t="shared" si="28"/>
        <v>43693.639861111158</v>
      </c>
      <c r="AC139" s="199"/>
      <c r="AD139" s="199"/>
      <c r="AE139" s="199">
        <f t="shared" si="9"/>
        <v>59.950889587402344</v>
      </c>
      <c r="AF139" s="200">
        <f t="shared" si="10"/>
        <v>450.3499755859375</v>
      </c>
    </row>
    <row r="140" spans="1:32" x14ac:dyDescent="0.35">
      <c r="A140" s="186" t="s">
        <v>145</v>
      </c>
      <c r="B140" s="187">
        <f t="shared" si="27"/>
        <v>43693.639872685235</v>
      </c>
      <c r="C140" s="188">
        <f t="shared" ca="1" si="21"/>
        <v>59.944736480712891</v>
      </c>
      <c r="D140" s="189">
        <f t="shared" ca="1" si="22"/>
        <v>453.3482666015625</v>
      </c>
      <c r="E140" s="190"/>
      <c r="F140" s="190"/>
      <c r="G140" s="191"/>
      <c r="H140" s="209"/>
      <c r="I140" s="210"/>
      <c r="J140" s="210"/>
      <c r="K140" s="210"/>
      <c r="L140" s="210"/>
      <c r="M140" s="210"/>
      <c r="N140" s="210"/>
      <c r="O140" s="211"/>
      <c r="P140" s="190">
        <f>'Main Data Entry'!$G$21</f>
        <v>0</v>
      </c>
      <c r="Q140" s="190">
        <f ca="1">IF($C140&gt;(60+'Main Data Entry'!$D$23),(($C140-60-'Main Data Entry'!$D$23)/(60*'Main Data Entry'!$D$22-'Main Data Entry'!$D$23))*(-1)*'Main Data Entry'!$G$21,IF($C140&lt;(60-'Main Data Entry'!$D$23),(($C140-60+'Main Data Entry'!$D$23)/(60*'Main Data Entry'!$D$22-'Main Data Entry'!$D$23))*(-1)*'Main Data Entry'!$G$21,0))</f>
        <v>0</v>
      </c>
      <c r="R140" s="212"/>
      <c r="S140" s="266">
        <f t="shared" si="23"/>
        <v>59.963999999999999</v>
      </c>
      <c r="T140" s="100"/>
      <c r="U140" s="100"/>
      <c r="V140" s="100"/>
      <c r="W140" s="100"/>
      <c r="X140" s="115"/>
      <c r="Y140" s="115"/>
      <c r="Z140" s="115"/>
      <c r="AA140" s="115"/>
      <c r="AB140" s="242">
        <f t="shared" si="28"/>
        <v>43693.639872685235</v>
      </c>
      <c r="AC140" s="199">
        <v>59.944736480712891</v>
      </c>
      <c r="AD140" s="199">
        <v>453.3482666015625</v>
      </c>
      <c r="AE140" s="199">
        <f t="shared" ref="AE140:AE203" si="29">IF($AC140="",$AE139,IF($AC140&lt;&gt;$AE139,$AC140,$AE139))</f>
        <v>59.944736480712891</v>
      </c>
      <c r="AF140" s="200">
        <f t="shared" ref="AF140:AF203" si="30">IF($AD140="",$AF139,IF($AD140&lt;&gt;$AF139,$AD140,$AF139))</f>
        <v>453.3482666015625</v>
      </c>
    </row>
    <row r="141" spans="1:32" x14ac:dyDescent="0.35">
      <c r="A141" s="221" t="s">
        <v>146</v>
      </c>
      <c r="B141" s="222">
        <f t="shared" si="27"/>
        <v>43693.639884259312</v>
      </c>
      <c r="C141" s="223">
        <f t="shared" ca="1" si="21"/>
        <v>59.944736480712891</v>
      </c>
      <c r="D141" s="224">
        <f t="shared" ca="1" si="22"/>
        <v>453.3482666015625</v>
      </c>
      <c r="E141" s="223">
        <f t="shared" ref="E141:E173" ca="1" si="31">AVERAGE($C$141:$C$173)</f>
        <v>59.950757460160688</v>
      </c>
      <c r="F141" s="223">
        <f t="shared" ref="F141:F173" ca="1" si="32">AVERAGE($D$141:$D$173)</f>
        <v>454.29945697206438</v>
      </c>
      <c r="G141" s="225"/>
      <c r="H141" s="226"/>
      <c r="I141" s="227">
        <f t="shared" ref="I141:I173" ca="1" si="33">E141</f>
        <v>59.950757460160688</v>
      </c>
      <c r="J141" s="227"/>
      <c r="K141" s="227">
        <f t="shared" ref="K141:K173" ca="1" si="34">F141</f>
        <v>454.29945697206438</v>
      </c>
      <c r="L141" s="227">
        <f ca="1">P$12+P$17</f>
        <v>454.52117511171281</v>
      </c>
      <c r="M141" s="227">
        <f ca="1">P$12+P$21</f>
        <v>448.19947509765626</v>
      </c>
      <c r="N141" s="227"/>
      <c r="O141" s="228"/>
      <c r="P141" s="223">
        <f>'Main Data Entry'!$G$21</f>
        <v>0</v>
      </c>
      <c r="Q141" s="223">
        <f ca="1">IF($C141&gt;(60+'Main Data Entry'!$D$23),(($C141-60-'Main Data Entry'!$D$23)/(60*'Main Data Entry'!$D$22-'Main Data Entry'!$D$23))*(-1)*'Main Data Entry'!$G$21,IF($C141&lt;(60-'Main Data Entry'!$D$23),(($C141-60+'Main Data Entry'!$D$23)/(60*'Main Data Entry'!$D$22-'Main Data Entry'!$D$23))*(-1)*'Main Data Entry'!$G$21,0))</f>
        <v>0</v>
      </c>
      <c r="R141" s="224">
        <f t="shared" ref="R141:R173" ca="1" si="35">AVERAGE($Q$141:$Q$173)</f>
        <v>0</v>
      </c>
      <c r="S141" s="266">
        <f t="shared" si="23"/>
        <v>59.963999999999999</v>
      </c>
      <c r="T141" s="100"/>
      <c r="U141" s="100"/>
      <c r="V141" s="100"/>
      <c r="W141" s="100"/>
      <c r="X141" s="115"/>
      <c r="Y141" s="115"/>
      <c r="Z141" s="115"/>
      <c r="AA141" s="115"/>
      <c r="AB141" s="245">
        <f t="shared" si="28"/>
        <v>43693.639884259312</v>
      </c>
      <c r="AC141" s="227"/>
      <c r="AD141" s="227"/>
      <c r="AE141" s="227">
        <f t="shared" si="29"/>
        <v>59.944736480712891</v>
      </c>
      <c r="AF141" s="228">
        <f t="shared" si="30"/>
        <v>453.3482666015625</v>
      </c>
    </row>
    <row r="142" spans="1:32" x14ac:dyDescent="0.35">
      <c r="A142" s="221" t="s">
        <v>147</v>
      </c>
      <c r="B142" s="222">
        <f t="shared" si="27"/>
        <v>43693.639895833388</v>
      </c>
      <c r="C142" s="223">
        <f t="shared" ca="1" si="21"/>
        <v>59.945083618164063</v>
      </c>
      <c r="D142" s="224">
        <f t="shared" ca="1" si="22"/>
        <v>453.3482666015625</v>
      </c>
      <c r="E142" s="223">
        <f t="shared" ca="1" si="31"/>
        <v>59.950757460160688</v>
      </c>
      <c r="F142" s="223">
        <f t="shared" ca="1" si="32"/>
        <v>454.29945697206438</v>
      </c>
      <c r="G142" s="225"/>
      <c r="H142" s="226"/>
      <c r="I142" s="227">
        <f t="shared" ca="1" si="33"/>
        <v>59.950757460160688</v>
      </c>
      <c r="J142" s="227"/>
      <c r="K142" s="227">
        <f t="shared" ca="1" si="34"/>
        <v>454.29945697206438</v>
      </c>
      <c r="L142" s="227">
        <f t="shared" ref="L142:L173" ca="1" si="36">P$12+P$17</f>
        <v>454.52117511171281</v>
      </c>
      <c r="M142" s="227">
        <f t="shared" ref="M142:M173" ca="1" si="37">P$12+P$21</f>
        <v>448.19947509765626</v>
      </c>
      <c r="N142" s="227"/>
      <c r="O142" s="228"/>
      <c r="P142" s="223">
        <f>'Main Data Entry'!$G$21</f>
        <v>0</v>
      </c>
      <c r="Q142" s="223">
        <f ca="1">IF($C142&gt;(60+'Main Data Entry'!$D$23),(($C142-60-'Main Data Entry'!$D$23)/(60*'Main Data Entry'!$D$22-'Main Data Entry'!$D$23))*(-1)*'Main Data Entry'!$G$21,IF($C142&lt;(60-'Main Data Entry'!$D$23),(($C142-60+'Main Data Entry'!$D$23)/(60*'Main Data Entry'!$D$22-'Main Data Entry'!$D$23))*(-1)*'Main Data Entry'!$G$21,0))</f>
        <v>0</v>
      </c>
      <c r="R142" s="224">
        <f t="shared" ca="1" si="35"/>
        <v>0</v>
      </c>
      <c r="S142" s="266">
        <f t="shared" si="23"/>
        <v>59.963999999999999</v>
      </c>
      <c r="T142" s="100"/>
      <c r="U142" s="100"/>
      <c r="V142" s="100"/>
      <c r="W142" s="100"/>
      <c r="X142" s="115"/>
      <c r="Y142" s="115"/>
      <c r="Z142" s="115"/>
      <c r="AA142" s="115"/>
      <c r="AB142" s="245">
        <f t="shared" si="28"/>
        <v>43693.639895833388</v>
      </c>
      <c r="AC142" s="227">
        <v>59.945083618164063</v>
      </c>
      <c r="AD142" s="227">
        <v>453.3482666015625</v>
      </c>
      <c r="AE142" s="227">
        <f t="shared" si="29"/>
        <v>59.945083618164063</v>
      </c>
      <c r="AF142" s="228">
        <f t="shared" si="30"/>
        <v>453.3482666015625</v>
      </c>
    </row>
    <row r="143" spans="1:32" x14ac:dyDescent="0.35">
      <c r="A143" s="221" t="s">
        <v>148</v>
      </c>
      <c r="B143" s="222">
        <f t="shared" si="27"/>
        <v>43693.639907407465</v>
      </c>
      <c r="C143" s="223">
        <f t="shared" ca="1" si="21"/>
        <v>59.945083618164063</v>
      </c>
      <c r="D143" s="224">
        <f t="shared" ca="1" si="22"/>
        <v>453.3482666015625</v>
      </c>
      <c r="E143" s="223">
        <f t="shared" ca="1" si="31"/>
        <v>59.950757460160688</v>
      </c>
      <c r="F143" s="223">
        <f t="shared" ca="1" si="32"/>
        <v>454.29945697206438</v>
      </c>
      <c r="G143" s="225"/>
      <c r="H143" s="226"/>
      <c r="I143" s="227">
        <f t="shared" ca="1" si="33"/>
        <v>59.950757460160688</v>
      </c>
      <c r="J143" s="227"/>
      <c r="K143" s="227">
        <f t="shared" ca="1" si="34"/>
        <v>454.29945697206438</v>
      </c>
      <c r="L143" s="227">
        <f t="shared" ca="1" si="36"/>
        <v>454.52117511171281</v>
      </c>
      <c r="M143" s="227">
        <f t="shared" ca="1" si="37"/>
        <v>448.19947509765626</v>
      </c>
      <c r="N143" s="227"/>
      <c r="O143" s="228"/>
      <c r="P143" s="223">
        <f>'Main Data Entry'!$G$21</f>
        <v>0</v>
      </c>
      <c r="Q143" s="223">
        <f ca="1">IF($C143&gt;(60+'Main Data Entry'!$D$23),(($C143-60-'Main Data Entry'!$D$23)/(60*'Main Data Entry'!$D$22-'Main Data Entry'!$D$23))*(-1)*'Main Data Entry'!$G$21,IF($C143&lt;(60-'Main Data Entry'!$D$23),(($C143-60+'Main Data Entry'!$D$23)/(60*'Main Data Entry'!$D$22-'Main Data Entry'!$D$23))*(-1)*'Main Data Entry'!$G$21,0))</f>
        <v>0</v>
      </c>
      <c r="R143" s="224">
        <f t="shared" ca="1" si="35"/>
        <v>0</v>
      </c>
      <c r="S143" s="266">
        <f t="shared" si="23"/>
        <v>59.963999999999999</v>
      </c>
      <c r="T143" s="100"/>
      <c r="U143" s="100"/>
      <c r="V143" s="100"/>
      <c r="W143" s="100"/>
      <c r="X143" s="115"/>
      <c r="Y143" s="115"/>
      <c r="Z143" s="115"/>
      <c r="AA143" s="115"/>
      <c r="AB143" s="245">
        <f t="shared" si="28"/>
        <v>43693.639907407465</v>
      </c>
      <c r="AC143" s="227"/>
      <c r="AD143" s="227"/>
      <c r="AE143" s="227">
        <f t="shared" si="29"/>
        <v>59.945083618164063</v>
      </c>
      <c r="AF143" s="228">
        <f t="shared" si="30"/>
        <v>453.3482666015625</v>
      </c>
    </row>
    <row r="144" spans="1:32" x14ac:dyDescent="0.35">
      <c r="A144" s="221" t="s">
        <v>149</v>
      </c>
      <c r="B144" s="222">
        <f t="shared" si="27"/>
        <v>43693.639918981542</v>
      </c>
      <c r="C144" s="223">
        <f t="shared" ca="1" si="21"/>
        <v>59.945426940917969</v>
      </c>
      <c r="D144" s="224">
        <f t="shared" ca="1" si="22"/>
        <v>453.3482666015625</v>
      </c>
      <c r="E144" s="223">
        <f t="shared" ca="1" si="31"/>
        <v>59.950757460160688</v>
      </c>
      <c r="F144" s="223">
        <f t="shared" ca="1" si="32"/>
        <v>454.29945697206438</v>
      </c>
      <c r="G144" s="225"/>
      <c r="H144" s="226"/>
      <c r="I144" s="227">
        <f t="shared" ca="1" si="33"/>
        <v>59.950757460160688</v>
      </c>
      <c r="J144" s="227"/>
      <c r="K144" s="227">
        <f t="shared" ca="1" si="34"/>
        <v>454.29945697206438</v>
      </c>
      <c r="L144" s="227">
        <f t="shared" ca="1" si="36"/>
        <v>454.52117511171281</v>
      </c>
      <c r="M144" s="227">
        <f t="shared" ca="1" si="37"/>
        <v>448.19947509765626</v>
      </c>
      <c r="N144" s="227"/>
      <c r="O144" s="228"/>
      <c r="P144" s="223">
        <f>'Main Data Entry'!$G$21</f>
        <v>0</v>
      </c>
      <c r="Q144" s="223">
        <f ca="1">IF($C144&gt;(60+'Main Data Entry'!$D$23),(($C144-60-'Main Data Entry'!$D$23)/(60*'Main Data Entry'!$D$22-'Main Data Entry'!$D$23))*(-1)*'Main Data Entry'!$G$21,IF($C144&lt;(60-'Main Data Entry'!$D$23),(($C144-60+'Main Data Entry'!$D$23)/(60*'Main Data Entry'!$D$22-'Main Data Entry'!$D$23))*(-1)*'Main Data Entry'!$G$21,0))</f>
        <v>0</v>
      </c>
      <c r="R144" s="224">
        <f t="shared" ca="1" si="35"/>
        <v>0</v>
      </c>
      <c r="S144" s="266">
        <f t="shared" si="23"/>
        <v>59.963999999999999</v>
      </c>
      <c r="T144" s="100"/>
      <c r="U144" s="100"/>
      <c r="V144" s="100"/>
      <c r="W144" s="100"/>
      <c r="X144" s="115"/>
      <c r="Y144" s="115"/>
      <c r="Z144" s="115"/>
      <c r="AA144" s="115"/>
      <c r="AB144" s="245">
        <f t="shared" si="28"/>
        <v>43693.639918981542</v>
      </c>
      <c r="AC144" s="227">
        <v>59.945426940917969</v>
      </c>
      <c r="AD144" s="227">
        <v>453.3482666015625</v>
      </c>
      <c r="AE144" s="227">
        <f t="shared" si="29"/>
        <v>59.945426940917969</v>
      </c>
      <c r="AF144" s="228">
        <f t="shared" si="30"/>
        <v>453.3482666015625</v>
      </c>
    </row>
    <row r="145" spans="1:32" x14ac:dyDescent="0.35">
      <c r="A145" s="221" t="s">
        <v>150</v>
      </c>
      <c r="B145" s="222">
        <f t="shared" si="27"/>
        <v>43693.639930555619</v>
      </c>
      <c r="C145" s="223">
        <f t="shared" ref="C145:C176" ca="1" si="38">OFFSET($AE145,-$B$1,0)</f>
        <v>59.945426940917969</v>
      </c>
      <c r="D145" s="224">
        <f t="shared" ref="D145:D176" ca="1" si="39">OFFSET($AF145,-$B$1,0)</f>
        <v>453.3482666015625</v>
      </c>
      <c r="E145" s="223">
        <f t="shared" ca="1" si="31"/>
        <v>59.950757460160688</v>
      </c>
      <c r="F145" s="223">
        <f t="shared" ca="1" si="32"/>
        <v>454.29945697206438</v>
      </c>
      <c r="G145" s="225"/>
      <c r="H145" s="226"/>
      <c r="I145" s="227">
        <f t="shared" ca="1" si="33"/>
        <v>59.950757460160688</v>
      </c>
      <c r="J145" s="227"/>
      <c r="K145" s="227">
        <f t="shared" ca="1" si="34"/>
        <v>454.29945697206438</v>
      </c>
      <c r="L145" s="227">
        <f t="shared" ca="1" si="36"/>
        <v>454.52117511171281</v>
      </c>
      <c r="M145" s="227">
        <f t="shared" ca="1" si="37"/>
        <v>448.19947509765626</v>
      </c>
      <c r="N145" s="227"/>
      <c r="O145" s="228"/>
      <c r="P145" s="223">
        <f>'Main Data Entry'!$G$21</f>
        <v>0</v>
      </c>
      <c r="Q145" s="223">
        <f ca="1">IF($C145&gt;(60+'Main Data Entry'!$D$23),(($C145-60-'Main Data Entry'!$D$23)/(60*'Main Data Entry'!$D$22-'Main Data Entry'!$D$23))*(-1)*'Main Data Entry'!$G$21,IF($C145&lt;(60-'Main Data Entry'!$D$23),(($C145-60+'Main Data Entry'!$D$23)/(60*'Main Data Entry'!$D$22-'Main Data Entry'!$D$23))*(-1)*'Main Data Entry'!$G$21,0))</f>
        <v>0</v>
      </c>
      <c r="R145" s="224">
        <f t="shared" ca="1" si="35"/>
        <v>0</v>
      </c>
      <c r="S145" s="266">
        <f t="shared" ref="S145:S176" si="40">Grid_Nominal_Frequency-Expected_Deadband_Setting</f>
        <v>59.963999999999999</v>
      </c>
      <c r="T145" s="100"/>
      <c r="U145" s="100"/>
      <c r="V145" s="100"/>
      <c r="W145" s="100"/>
      <c r="X145" s="115"/>
      <c r="Y145" s="115"/>
      <c r="Z145" s="115"/>
      <c r="AA145" s="115"/>
      <c r="AB145" s="245">
        <f t="shared" si="28"/>
        <v>43693.639930555619</v>
      </c>
      <c r="AC145" s="227"/>
      <c r="AD145" s="227"/>
      <c r="AE145" s="227">
        <f t="shared" si="29"/>
        <v>59.945426940917969</v>
      </c>
      <c r="AF145" s="228">
        <f t="shared" si="30"/>
        <v>453.3482666015625</v>
      </c>
    </row>
    <row r="146" spans="1:32" x14ac:dyDescent="0.35">
      <c r="A146" s="221" t="s">
        <v>151</v>
      </c>
      <c r="B146" s="222">
        <f t="shared" si="27"/>
        <v>43693.639942129696</v>
      </c>
      <c r="C146" s="223">
        <f t="shared" ca="1" si="38"/>
        <v>59.945770263671875</v>
      </c>
      <c r="D146" s="224">
        <f t="shared" ca="1" si="39"/>
        <v>454.10043334960938</v>
      </c>
      <c r="E146" s="223">
        <f t="shared" ca="1" si="31"/>
        <v>59.950757460160688</v>
      </c>
      <c r="F146" s="223">
        <f t="shared" ca="1" si="32"/>
        <v>454.29945697206438</v>
      </c>
      <c r="G146" s="225"/>
      <c r="H146" s="226"/>
      <c r="I146" s="227">
        <f t="shared" ca="1" si="33"/>
        <v>59.950757460160688</v>
      </c>
      <c r="J146" s="227"/>
      <c r="K146" s="227">
        <f t="shared" ca="1" si="34"/>
        <v>454.29945697206438</v>
      </c>
      <c r="L146" s="227">
        <f t="shared" ca="1" si="36"/>
        <v>454.52117511171281</v>
      </c>
      <c r="M146" s="227">
        <f t="shared" ca="1" si="37"/>
        <v>448.19947509765626</v>
      </c>
      <c r="N146" s="227"/>
      <c r="O146" s="228"/>
      <c r="P146" s="223">
        <f>'Main Data Entry'!$G$21</f>
        <v>0</v>
      </c>
      <c r="Q146" s="223">
        <f ca="1">IF($C146&gt;(60+'Main Data Entry'!$D$23),(($C146-60-'Main Data Entry'!$D$23)/(60*'Main Data Entry'!$D$22-'Main Data Entry'!$D$23))*(-1)*'Main Data Entry'!$G$21,IF($C146&lt;(60-'Main Data Entry'!$D$23),(($C146-60+'Main Data Entry'!$D$23)/(60*'Main Data Entry'!$D$22-'Main Data Entry'!$D$23))*(-1)*'Main Data Entry'!$G$21,0))</f>
        <v>0</v>
      </c>
      <c r="R146" s="224">
        <f t="shared" ca="1" si="35"/>
        <v>0</v>
      </c>
      <c r="S146" s="266">
        <f t="shared" si="40"/>
        <v>59.963999999999999</v>
      </c>
      <c r="T146" s="100"/>
      <c r="U146" s="100"/>
      <c r="V146" s="100"/>
      <c r="W146" s="100"/>
      <c r="X146" s="115"/>
      <c r="Y146" s="115"/>
      <c r="Z146" s="115"/>
      <c r="AA146" s="115"/>
      <c r="AB146" s="245">
        <f t="shared" si="28"/>
        <v>43693.639942129696</v>
      </c>
      <c r="AC146" s="227">
        <v>59.945770263671875</v>
      </c>
      <c r="AD146" s="227">
        <v>454.10043334960938</v>
      </c>
      <c r="AE146" s="227">
        <f t="shared" si="29"/>
        <v>59.945770263671875</v>
      </c>
      <c r="AF146" s="228">
        <f t="shared" si="30"/>
        <v>454.10043334960938</v>
      </c>
    </row>
    <row r="147" spans="1:32" x14ac:dyDescent="0.35">
      <c r="A147" s="221" t="s">
        <v>152</v>
      </c>
      <c r="B147" s="222">
        <f t="shared" si="27"/>
        <v>43693.639953703772</v>
      </c>
      <c r="C147" s="223">
        <f t="shared" ca="1" si="38"/>
        <v>59.945770263671875</v>
      </c>
      <c r="D147" s="224">
        <f t="shared" ca="1" si="39"/>
        <v>454.10043334960938</v>
      </c>
      <c r="E147" s="223">
        <f t="shared" ca="1" si="31"/>
        <v>59.950757460160688</v>
      </c>
      <c r="F147" s="223">
        <f t="shared" ca="1" si="32"/>
        <v>454.29945697206438</v>
      </c>
      <c r="G147" s="225"/>
      <c r="H147" s="226"/>
      <c r="I147" s="227">
        <f t="shared" ca="1" si="33"/>
        <v>59.950757460160688</v>
      </c>
      <c r="J147" s="227"/>
      <c r="K147" s="227">
        <f t="shared" ca="1" si="34"/>
        <v>454.29945697206438</v>
      </c>
      <c r="L147" s="227">
        <f t="shared" ca="1" si="36"/>
        <v>454.52117511171281</v>
      </c>
      <c r="M147" s="227">
        <f t="shared" ca="1" si="37"/>
        <v>448.19947509765626</v>
      </c>
      <c r="N147" s="227"/>
      <c r="O147" s="228"/>
      <c r="P147" s="223">
        <f>'Main Data Entry'!$G$21</f>
        <v>0</v>
      </c>
      <c r="Q147" s="223">
        <f ca="1">IF($C147&gt;(60+'Main Data Entry'!$D$23),(($C147-60-'Main Data Entry'!$D$23)/(60*'Main Data Entry'!$D$22-'Main Data Entry'!$D$23))*(-1)*'Main Data Entry'!$G$21,IF($C147&lt;(60-'Main Data Entry'!$D$23),(($C147-60+'Main Data Entry'!$D$23)/(60*'Main Data Entry'!$D$22-'Main Data Entry'!$D$23))*(-1)*'Main Data Entry'!$G$21,0))</f>
        <v>0</v>
      </c>
      <c r="R147" s="224">
        <f t="shared" ca="1" si="35"/>
        <v>0</v>
      </c>
      <c r="S147" s="266">
        <f t="shared" si="40"/>
        <v>59.963999999999999</v>
      </c>
      <c r="T147" s="100"/>
      <c r="U147" s="100"/>
      <c r="V147" s="100"/>
      <c r="W147" s="100"/>
      <c r="X147" s="115"/>
      <c r="Y147" s="115"/>
      <c r="Z147" s="115"/>
      <c r="AA147" s="115"/>
      <c r="AB147" s="245">
        <f t="shared" si="28"/>
        <v>43693.639953703772</v>
      </c>
      <c r="AC147" s="227"/>
      <c r="AD147" s="227"/>
      <c r="AE147" s="227">
        <f t="shared" si="29"/>
        <v>59.945770263671875</v>
      </c>
      <c r="AF147" s="228">
        <f t="shared" si="30"/>
        <v>454.10043334960938</v>
      </c>
    </row>
    <row r="148" spans="1:32" x14ac:dyDescent="0.35">
      <c r="A148" s="221" t="s">
        <v>153</v>
      </c>
      <c r="B148" s="222">
        <f t="shared" si="27"/>
        <v>43693.639965277849</v>
      </c>
      <c r="C148" s="223">
        <f t="shared" ca="1" si="38"/>
        <v>59.946117401123047</v>
      </c>
      <c r="D148" s="224">
        <f t="shared" ca="1" si="39"/>
        <v>454.85299682617188</v>
      </c>
      <c r="E148" s="223">
        <f t="shared" ca="1" si="31"/>
        <v>59.950757460160688</v>
      </c>
      <c r="F148" s="223">
        <f t="shared" ca="1" si="32"/>
        <v>454.29945697206438</v>
      </c>
      <c r="G148" s="225"/>
      <c r="H148" s="226"/>
      <c r="I148" s="227">
        <f t="shared" ca="1" si="33"/>
        <v>59.950757460160688</v>
      </c>
      <c r="J148" s="227"/>
      <c r="K148" s="227">
        <f t="shared" ca="1" si="34"/>
        <v>454.29945697206438</v>
      </c>
      <c r="L148" s="227">
        <f t="shared" ca="1" si="36"/>
        <v>454.52117511171281</v>
      </c>
      <c r="M148" s="227">
        <f t="shared" ca="1" si="37"/>
        <v>448.19947509765626</v>
      </c>
      <c r="N148" s="227"/>
      <c r="O148" s="228"/>
      <c r="P148" s="223">
        <f>'Main Data Entry'!$G$21</f>
        <v>0</v>
      </c>
      <c r="Q148" s="223">
        <f ca="1">IF($C148&gt;(60+'Main Data Entry'!$D$23),(($C148-60-'Main Data Entry'!$D$23)/(60*'Main Data Entry'!$D$22-'Main Data Entry'!$D$23))*(-1)*'Main Data Entry'!$G$21,IF($C148&lt;(60-'Main Data Entry'!$D$23),(($C148-60+'Main Data Entry'!$D$23)/(60*'Main Data Entry'!$D$22-'Main Data Entry'!$D$23))*(-1)*'Main Data Entry'!$G$21,0))</f>
        <v>0</v>
      </c>
      <c r="R148" s="224">
        <f t="shared" ca="1" si="35"/>
        <v>0</v>
      </c>
      <c r="S148" s="266">
        <f t="shared" si="40"/>
        <v>59.963999999999999</v>
      </c>
      <c r="T148" s="100"/>
      <c r="U148" s="100"/>
      <c r="V148" s="100"/>
      <c r="W148" s="100"/>
      <c r="X148" s="115"/>
      <c r="Y148" s="115"/>
      <c r="Z148" s="115"/>
      <c r="AA148" s="115"/>
      <c r="AB148" s="245">
        <f t="shared" si="28"/>
        <v>43693.639965277849</v>
      </c>
      <c r="AC148" s="227">
        <v>59.946117401123047</v>
      </c>
      <c r="AD148" s="227">
        <v>454.85299682617188</v>
      </c>
      <c r="AE148" s="227">
        <f t="shared" si="29"/>
        <v>59.946117401123047</v>
      </c>
      <c r="AF148" s="228">
        <f t="shared" si="30"/>
        <v>454.85299682617188</v>
      </c>
    </row>
    <row r="149" spans="1:32" x14ac:dyDescent="0.35">
      <c r="A149" s="221" t="s">
        <v>154</v>
      </c>
      <c r="B149" s="222">
        <f t="shared" si="27"/>
        <v>43693.639976851926</v>
      </c>
      <c r="C149" s="223">
        <f t="shared" ca="1" si="38"/>
        <v>59.946117401123047</v>
      </c>
      <c r="D149" s="224">
        <f t="shared" ca="1" si="39"/>
        <v>454.85299682617188</v>
      </c>
      <c r="E149" s="223">
        <f t="shared" ca="1" si="31"/>
        <v>59.950757460160688</v>
      </c>
      <c r="F149" s="223">
        <f t="shared" ca="1" si="32"/>
        <v>454.29945697206438</v>
      </c>
      <c r="G149" s="225"/>
      <c r="H149" s="226"/>
      <c r="I149" s="227">
        <f t="shared" ca="1" si="33"/>
        <v>59.950757460160688</v>
      </c>
      <c r="J149" s="227"/>
      <c r="K149" s="227">
        <f t="shared" ca="1" si="34"/>
        <v>454.29945697206438</v>
      </c>
      <c r="L149" s="227">
        <f t="shared" ca="1" si="36"/>
        <v>454.52117511171281</v>
      </c>
      <c r="M149" s="227">
        <f t="shared" ca="1" si="37"/>
        <v>448.19947509765626</v>
      </c>
      <c r="N149" s="227"/>
      <c r="O149" s="228"/>
      <c r="P149" s="223">
        <f>'Main Data Entry'!$G$21</f>
        <v>0</v>
      </c>
      <c r="Q149" s="223">
        <f ca="1">IF($C149&gt;(60+'Main Data Entry'!$D$23),(($C149-60-'Main Data Entry'!$D$23)/(60*'Main Data Entry'!$D$22-'Main Data Entry'!$D$23))*(-1)*'Main Data Entry'!$G$21,IF($C149&lt;(60-'Main Data Entry'!$D$23),(($C149-60+'Main Data Entry'!$D$23)/(60*'Main Data Entry'!$D$22-'Main Data Entry'!$D$23))*(-1)*'Main Data Entry'!$G$21,0))</f>
        <v>0</v>
      </c>
      <c r="R149" s="224">
        <f t="shared" ca="1" si="35"/>
        <v>0</v>
      </c>
      <c r="S149" s="266">
        <f t="shared" si="40"/>
        <v>59.963999999999999</v>
      </c>
      <c r="T149" s="100"/>
      <c r="U149" s="100"/>
      <c r="V149" s="100"/>
      <c r="W149" s="100"/>
      <c r="X149" s="115"/>
      <c r="Y149" s="115"/>
      <c r="Z149" s="115"/>
      <c r="AA149" s="115"/>
      <c r="AB149" s="245">
        <f t="shared" si="28"/>
        <v>43693.639976851926</v>
      </c>
      <c r="AC149" s="227"/>
      <c r="AD149" s="227"/>
      <c r="AE149" s="227">
        <f t="shared" si="29"/>
        <v>59.946117401123047</v>
      </c>
      <c r="AF149" s="228">
        <f t="shared" si="30"/>
        <v>454.85299682617188</v>
      </c>
    </row>
    <row r="150" spans="1:32" x14ac:dyDescent="0.35">
      <c r="A150" s="221" t="s">
        <v>155</v>
      </c>
      <c r="B150" s="222">
        <f t="shared" si="27"/>
        <v>43693.639988426003</v>
      </c>
      <c r="C150" s="223">
        <f t="shared" ca="1" si="38"/>
        <v>59.946460723876953</v>
      </c>
      <c r="D150" s="224">
        <f t="shared" ca="1" si="39"/>
        <v>454.85299682617188</v>
      </c>
      <c r="E150" s="223">
        <f t="shared" ca="1" si="31"/>
        <v>59.950757460160688</v>
      </c>
      <c r="F150" s="223">
        <f t="shared" ca="1" si="32"/>
        <v>454.29945697206438</v>
      </c>
      <c r="G150" s="225"/>
      <c r="H150" s="226"/>
      <c r="I150" s="227">
        <f t="shared" ca="1" si="33"/>
        <v>59.950757460160688</v>
      </c>
      <c r="J150" s="227"/>
      <c r="K150" s="227">
        <f t="shared" ca="1" si="34"/>
        <v>454.29945697206438</v>
      </c>
      <c r="L150" s="227">
        <f t="shared" ca="1" si="36"/>
        <v>454.52117511171281</v>
      </c>
      <c r="M150" s="227">
        <f t="shared" ca="1" si="37"/>
        <v>448.19947509765626</v>
      </c>
      <c r="N150" s="227"/>
      <c r="O150" s="228"/>
      <c r="P150" s="223">
        <f>'Main Data Entry'!$G$21</f>
        <v>0</v>
      </c>
      <c r="Q150" s="223">
        <f ca="1">IF($C150&gt;(60+'Main Data Entry'!$D$23),(($C150-60-'Main Data Entry'!$D$23)/(60*'Main Data Entry'!$D$22-'Main Data Entry'!$D$23))*(-1)*'Main Data Entry'!$G$21,IF($C150&lt;(60-'Main Data Entry'!$D$23),(($C150-60+'Main Data Entry'!$D$23)/(60*'Main Data Entry'!$D$22-'Main Data Entry'!$D$23))*(-1)*'Main Data Entry'!$G$21,0))</f>
        <v>0</v>
      </c>
      <c r="R150" s="224">
        <f t="shared" ca="1" si="35"/>
        <v>0</v>
      </c>
      <c r="S150" s="266">
        <f t="shared" si="40"/>
        <v>59.963999999999999</v>
      </c>
      <c r="T150" s="100"/>
      <c r="U150" s="100"/>
      <c r="V150" s="100"/>
      <c r="W150" s="100"/>
      <c r="X150" s="115"/>
      <c r="Y150" s="115"/>
      <c r="Z150" s="115"/>
      <c r="AA150" s="115"/>
      <c r="AB150" s="245">
        <f t="shared" si="28"/>
        <v>43693.639988426003</v>
      </c>
      <c r="AC150" s="227">
        <v>59.946460723876953</v>
      </c>
      <c r="AD150" s="227">
        <v>454.85299682617188</v>
      </c>
      <c r="AE150" s="227">
        <f t="shared" si="29"/>
        <v>59.946460723876953</v>
      </c>
      <c r="AF150" s="228">
        <f t="shared" si="30"/>
        <v>454.85299682617188</v>
      </c>
    </row>
    <row r="151" spans="1:32" x14ac:dyDescent="0.35">
      <c r="A151" s="221" t="s">
        <v>156</v>
      </c>
      <c r="B151" s="222">
        <f t="shared" si="27"/>
        <v>43693.640000000079</v>
      </c>
      <c r="C151" s="223">
        <f t="shared" ca="1" si="38"/>
        <v>59.946460723876953</v>
      </c>
      <c r="D151" s="224">
        <f t="shared" ca="1" si="39"/>
        <v>454.85299682617188</v>
      </c>
      <c r="E151" s="223">
        <f t="shared" ca="1" si="31"/>
        <v>59.950757460160688</v>
      </c>
      <c r="F151" s="223">
        <f t="shared" ca="1" si="32"/>
        <v>454.29945697206438</v>
      </c>
      <c r="G151" s="225"/>
      <c r="H151" s="226"/>
      <c r="I151" s="227">
        <f t="shared" ca="1" si="33"/>
        <v>59.950757460160688</v>
      </c>
      <c r="J151" s="227"/>
      <c r="K151" s="227">
        <f t="shared" ca="1" si="34"/>
        <v>454.29945697206438</v>
      </c>
      <c r="L151" s="227">
        <f t="shared" ca="1" si="36"/>
        <v>454.52117511171281</v>
      </c>
      <c r="M151" s="227">
        <f t="shared" ca="1" si="37"/>
        <v>448.19947509765626</v>
      </c>
      <c r="N151" s="227"/>
      <c r="O151" s="228"/>
      <c r="P151" s="223">
        <f>'Main Data Entry'!$G$21</f>
        <v>0</v>
      </c>
      <c r="Q151" s="223">
        <f ca="1">IF($C151&gt;(60+'Main Data Entry'!$D$23),(($C151-60-'Main Data Entry'!$D$23)/(60*'Main Data Entry'!$D$22-'Main Data Entry'!$D$23))*(-1)*'Main Data Entry'!$G$21,IF($C151&lt;(60-'Main Data Entry'!$D$23),(($C151-60+'Main Data Entry'!$D$23)/(60*'Main Data Entry'!$D$22-'Main Data Entry'!$D$23))*(-1)*'Main Data Entry'!$G$21,0))</f>
        <v>0</v>
      </c>
      <c r="R151" s="224">
        <f t="shared" ca="1" si="35"/>
        <v>0</v>
      </c>
      <c r="S151" s="266">
        <f t="shared" si="40"/>
        <v>59.963999999999999</v>
      </c>
      <c r="T151" s="100"/>
      <c r="U151" s="100"/>
      <c r="V151" s="100"/>
      <c r="W151" s="100"/>
      <c r="X151" s="115"/>
      <c r="Y151" s="115"/>
      <c r="Z151" s="115"/>
      <c r="AA151" s="115"/>
      <c r="AB151" s="245">
        <f t="shared" si="28"/>
        <v>43693.640000000079</v>
      </c>
      <c r="AC151" s="227"/>
      <c r="AD151" s="227"/>
      <c r="AE151" s="227">
        <f t="shared" si="29"/>
        <v>59.946460723876953</v>
      </c>
      <c r="AF151" s="228">
        <f t="shared" si="30"/>
        <v>454.85299682617188</v>
      </c>
    </row>
    <row r="152" spans="1:32" x14ac:dyDescent="0.35">
      <c r="A152" s="221" t="s">
        <v>157</v>
      </c>
      <c r="B152" s="222">
        <f t="shared" si="27"/>
        <v>43693.640011574156</v>
      </c>
      <c r="C152" s="223">
        <f t="shared" ca="1" si="38"/>
        <v>59.946807861328125</v>
      </c>
      <c r="D152" s="224">
        <f t="shared" ca="1" si="39"/>
        <v>455.18133544921875</v>
      </c>
      <c r="E152" s="223">
        <f t="shared" ca="1" si="31"/>
        <v>59.950757460160688</v>
      </c>
      <c r="F152" s="223">
        <f t="shared" ca="1" si="32"/>
        <v>454.29945697206438</v>
      </c>
      <c r="G152" s="225"/>
      <c r="H152" s="226"/>
      <c r="I152" s="227">
        <f t="shared" ca="1" si="33"/>
        <v>59.950757460160688</v>
      </c>
      <c r="J152" s="227"/>
      <c r="K152" s="227">
        <f t="shared" ca="1" si="34"/>
        <v>454.29945697206438</v>
      </c>
      <c r="L152" s="227">
        <f t="shared" ca="1" si="36"/>
        <v>454.52117511171281</v>
      </c>
      <c r="M152" s="227">
        <f t="shared" ca="1" si="37"/>
        <v>448.19947509765626</v>
      </c>
      <c r="N152" s="227"/>
      <c r="O152" s="228"/>
      <c r="P152" s="223">
        <f>'Main Data Entry'!$G$21</f>
        <v>0</v>
      </c>
      <c r="Q152" s="223">
        <f ca="1">IF($C152&gt;(60+'Main Data Entry'!$D$23),(($C152-60-'Main Data Entry'!$D$23)/(60*'Main Data Entry'!$D$22-'Main Data Entry'!$D$23))*(-1)*'Main Data Entry'!$G$21,IF($C152&lt;(60-'Main Data Entry'!$D$23),(($C152-60+'Main Data Entry'!$D$23)/(60*'Main Data Entry'!$D$22-'Main Data Entry'!$D$23))*(-1)*'Main Data Entry'!$G$21,0))</f>
        <v>0</v>
      </c>
      <c r="R152" s="224">
        <f t="shared" ca="1" si="35"/>
        <v>0</v>
      </c>
      <c r="S152" s="266">
        <f t="shared" si="40"/>
        <v>59.963999999999999</v>
      </c>
      <c r="T152" s="100"/>
      <c r="U152" s="100"/>
      <c r="V152" s="100"/>
      <c r="W152" s="100"/>
      <c r="X152" s="115"/>
      <c r="Y152" s="115"/>
      <c r="Z152" s="115"/>
      <c r="AA152" s="115"/>
      <c r="AB152" s="245">
        <f t="shared" si="28"/>
        <v>43693.640011574156</v>
      </c>
      <c r="AC152" s="227">
        <v>59.946807861328125</v>
      </c>
      <c r="AD152" s="227">
        <v>455.18133544921875</v>
      </c>
      <c r="AE152" s="227">
        <f t="shared" si="29"/>
        <v>59.946807861328125</v>
      </c>
      <c r="AF152" s="228">
        <f t="shared" si="30"/>
        <v>455.18133544921875</v>
      </c>
    </row>
    <row r="153" spans="1:32" x14ac:dyDescent="0.35">
      <c r="A153" s="221" t="s">
        <v>158</v>
      </c>
      <c r="B153" s="222">
        <f t="shared" si="27"/>
        <v>43693.640023148233</v>
      </c>
      <c r="C153" s="223">
        <f t="shared" ca="1" si="38"/>
        <v>59.946807861328125</v>
      </c>
      <c r="D153" s="224">
        <f t="shared" ca="1" si="39"/>
        <v>455.18133544921875</v>
      </c>
      <c r="E153" s="223">
        <f t="shared" ca="1" si="31"/>
        <v>59.950757460160688</v>
      </c>
      <c r="F153" s="223">
        <f t="shared" ca="1" si="32"/>
        <v>454.29945697206438</v>
      </c>
      <c r="G153" s="225"/>
      <c r="H153" s="226"/>
      <c r="I153" s="227">
        <f t="shared" ca="1" si="33"/>
        <v>59.950757460160688</v>
      </c>
      <c r="J153" s="227"/>
      <c r="K153" s="227">
        <f t="shared" ca="1" si="34"/>
        <v>454.29945697206438</v>
      </c>
      <c r="L153" s="227">
        <f t="shared" ca="1" si="36"/>
        <v>454.52117511171281</v>
      </c>
      <c r="M153" s="227">
        <f t="shared" ca="1" si="37"/>
        <v>448.19947509765626</v>
      </c>
      <c r="N153" s="227"/>
      <c r="O153" s="228"/>
      <c r="P153" s="223">
        <f>'Main Data Entry'!$G$21</f>
        <v>0</v>
      </c>
      <c r="Q153" s="223">
        <f ca="1">IF($C153&gt;(60+'Main Data Entry'!$D$23),(($C153-60-'Main Data Entry'!$D$23)/(60*'Main Data Entry'!$D$22-'Main Data Entry'!$D$23))*(-1)*'Main Data Entry'!$G$21,IF($C153&lt;(60-'Main Data Entry'!$D$23),(($C153-60+'Main Data Entry'!$D$23)/(60*'Main Data Entry'!$D$22-'Main Data Entry'!$D$23))*(-1)*'Main Data Entry'!$G$21,0))</f>
        <v>0</v>
      </c>
      <c r="R153" s="224">
        <f t="shared" ca="1" si="35"/>
        <v>0</v>
      </c>
      <c r="S153" s="266">
        <f t="shared" si="40"/>
        <v>59.963999999999999</v>
      </c>
      <c r="T153" s="100"/>
      <c r="U153" s="100"/>
      <c r="V153" s="100"/>
      <c r="W153" s="100"/>
      <c r="X153" s="115"/>
      <c r="Y153" s="115"/>
      <c r="Z153" s="115"/>
      <c r="AA153" s="115"/>
      <c r="AB153" s="245">
        <f t="shared" si="28"/>
        <v>43693.640023148233</v>
      </c>
      <c r="AC153" s="227"/>
      <c r="AD153" s="227"/>
      <c r="AE153" s="227">
        <f t="shared" si="29"/>
        <v>59.946807861328125</v>
      </c>
      <c r="AF153" s="228">
        <f t="shared" si="30"/>
        <v>455.18133544921875</v>
      </c>
    </row>
    <row r="154" spans="1:32" x14ac:dyDescent="0.35">
      <c r="A154" s="221" t="s">
        <v>159</v>
      </c>
      <c r="B154" s="222">
        <f t="shared" si="27"/>
        <v>43693.64003472231</v>
      </c>
      <c r="C154" s="223">
        <f t="shared" ca="1" si="38"/>
        <v>59.947151184082031</v>
      </c>
      <c r="D154" s="224">
        <f t="shared" ca="1" si="39"/>
        <v>455.1824951171875</v>
      </c>
      <c r="E154" s="223">
        <f t="shared" ca="1" si="31"/>
        <v>59.950757460160688</v>
      </c>
      <c r="F154" s="223">
        <f t="shared" ca="1" si="32"/>
        <v>454.29945697206438</v>
      </c>
      <c r="G154" s="225"/>
      <c r="H154" s="226"/>
      <c r="I154" s="227">
        <f t="shared" ca="1" si="33"/>
        <v>59.950757460160688</v>
      </c>
      <c r="J154" s="227"/>
      <c r="K154" s="227">
        <f t="shared" ca="1" si="34"/>
        <v>454.29945697206438</v>
      </c>
      <c r="L154" s="227">
        <f t="shared" ca="1" si="36"/>
        <v>454.52117511171281</v>
      </c>
      <c r="M154" s="227">
        <f t="shared" ca="1" si="37"/>
        <v>448.19947509765626</v>
      </c>
      <c r="N154" s="227"/>
      <c r="O154" s="228"/>
      <c r="P154" s="223">
        <f>'Main Data Entry'!$G$21</f>
        <v>0</v>
      </c>
      <c r="Q154" s="223">
        <f ca="1">IF($C154&gt;(60+'Main Data Entry'!$D$23),(($C154-60-'Main Data Entry'!$D$23)/(60*'Main Data Entry'!$D$22-'Main Data Entry'!$D$23))*(-1)*'Main Data Entry'!$G$21,IF($C154&lt;(60-'Main Data Entry'!$D$23),(($C154-60+'Main Data Entry'!$D$23)/(60*'Main Data Entry'!$D$22-'Main Data Entry'!$D$23))*(-1)*'Main Data Entry'!$G$21,0))</f>
        <v>0</v>
      </c>
      <c r="R154" s="224">
        <f t="shared" ca="1" si="35"/>
        <v>0</v>
      </c>
      <c r="S154" s="266">
        <f t="shared" si="40"/>
        <v>59.963999999999999</v>
      </c>
      <c r="T154" s="100"/>
      <c r="U154" s="100"/>
      <c r="V154" s="100"/>
      <c r="W154" s="100"/>
      <c r="X154" s="115"/>
      <c r="Y154" s="115"/>
      <c r="Z154" s="115"/>
      <c r="AA154" s="115"/>
      <c r="AB154" s="245">
        <f t="shared" ref="AB154:AB169" si="41">AB153+TIME(0,0,1)</f>
        <v>43693.64003472231</v>
      </c>
      <c r="AC154" s="227">
        <v>59.947151184082031</v>
      </c>
      <c r="AD154" s="227">
        <v>455.1824951171875</v>
      </c>
      <c r="AE154" s="227">
        <f t="shared" si="29"/>
        <v>59.947151184082031</v>
      </c>
      <c r="AF154" s="228">
        <f t="shared" si="30"/>
        <v>455.1824951171875</v>
      </c>
    </row>
    <row r="155" spans="1:32" x14ac:dyDescent="0.35">
      <c r="A155" s="221" t="s">
        <v>160</v>
      </c>
      <c r="B155" s="222">
        <f t="shared" si="27"/>
        <v>43693.640046296387</v>
      </c>
      <c r="C155" s="223">
        <f t="shared" ca="1" si="38"/>
        <v>59.947151184082031</v>
      </c>
      <c r="D155" s="224">
        <f t="shared" ca="1" si="39"/>
        <v>455.1824951171875</v>
      </c>
      <c r="E155" s="223">
        <f t="shared" ca="1" si="31"/>
        <v>59.950757460160688</v>
      </c>
      <c r="F155" s="223">
        <f t="shared" ca="1" si="32"/>
        <v>454.29945697206438</v>
      </c>
      <c r="G155" s="225"/>
      <c r="H155" s="226"/>
      <c r="I155" s="227">
        <f t="shared" ca="1" si="33"/>
        <v>59.950757460160688</v>
      </c>
      <c r="J155" s="227"/>
      <c r="K155" s="227">
        <f t="shared" ca="1" si="34"/>
        <v>454.29945697206438</v>
      </c>
      <c r="L155" s="227">
        <f t="shared" ca="1" si="36"/>
        <v>454.52117511171281</v>
      </c>
      <c r="M155" s="227">
        <f t="shared" ca="1" si="37"/>
        <v>448.19947509765626</v>
      </c>
      <c r="N155" s="227"/>
      <c r="O155" s="228"/>
      <c r="P155" s="223">
        <f>'Main Data Entry'!$G$21</f>
        <v>0</v>
      </c>
      <c r="Q155" s="223">
        <f ca="1">IF($C155&gt;(60+'Main Data Entry'!$D$23),(($C155-60-'Main Data Entry'!$D$23)/(60*'Main Data Entry'!$D$22-'Main Data Entry'!$D$23))*(-1)*'Main Data Entry'!$G$21,IF($C155&lt;(60-'Main Data Entry'!$D$23),(($C155-60+'Main Data Entry'!$D$23)/(60*'Main Data Entry'!$D$22-'Main Data Entry'!$D$23))*(-1)*'Main Data Entry'!$G$21,0))</f>
        <v>0</v>
      </c>
      <c r="R155" s="224">
        <f t="shared" ca="1" si="35"/>
        <v>0</v>
      </c>
      <c r="S155" s="266">
        <f t="shared" si="40"/>
        <v>59.963999999999999</v>
      </c>
      <c r="T155" s="100"/>
      <c r="U155" s="100"/>
      <c r="V155" s="100"/>
      <c r="W155" s="100"/>
      <c r="X155" s="115"/>
      <c r="Y155" s="115"/>
      <c r="Z155" s="115"/>
      <c r="AA155" s="115"/>
      <c r="AB155" s="245">
        <f t="shared" si="41"/>
        <v>43693.640046296387</v>
      </c>
      <c r="AC155" s="227"/>
      <c r="AD155" s="227"/>
      <c r="AE155" s="227">
        <f t="shared" si="29"/>
        <v>59.947151184082031</v>
      </c>
      <c r="AF155" s="228">
        <f t="shared" si="30"/>
        <v>455.1824951171875</v>
      </c>
    </row>
    <row r="156" spans="1:32" x14ac:dyDescent="0.35">
      <c r="A156" s="221" t="s">
        <v>161</v>
      </c>
      <c r="B156" s="222">
        <f t="shared" si="27"/>
        <v>43693.640057870463</v>
      </c>
      <c r="C156" s="223">
        <f t="shared" ca="1" si="38"/>
        <v>59.947498321533203</v>
      </c>
      <c r="D156" s="224">
        <f t="shared" ca="1" si="39"/>
        <v>455.1824951171875</v>
      </c>
      <c r="E156" s="223">
        <f t="shared" ca="1" si="31"/>
        <v>59.950757460160688</v>
      </c>
      <c r="F156" s="223">
        <f t="shared" ca="1" si="32"/>
        <v>454.29945697206438</v>
      </c>
      <c r="G156" s="225"/>
      <c r="H156" s="226"/>
      <c r="I156" s="227">
        <f t="shared" ca="1" si="33"/>
        <v>59.950757460160688</v>
      </c>
      <c r="J156" s="227"/>
      <c r="K156" s="227">
        <f t="shared" ca="1" si="34"/>
        <v>454.29945697206438</v>
      </c>
      <c r="L156" s="227">
        <f t="shared" ca="1" si="36"/>
        <v>454.52117511171281</v>
      </c>
      <c r="M156" s="227">
        <f t="shared" ca="1" si="37"/>
        <v>448.19947509765626</v>
      </c>
      <c r="N156" s="227"/>
      <c r="O156" s="228"/>
      <c r="P156" s="223">
        <f>'Main Data Entry'!$G$21</f>
        <v>0</v>
      </c>
      <c r="Q156" s="223">
        <f ca="1">IF($C156&gt;(60+'Main Data Entry'!$D$23),(($C156-60-'Main Data Entry'!$D$23)/(60*'Main Data Entry'!$D$22-'Main Data Entry'!$D$23))*(-1)*'Main Data Entry'!$G$21,IF($C156&lt;(60-'Main Data Entry'!$D$23),(($C156-60+'Main Data Entry'!$D$23)/(60*'Main Data Entry'!$D$22-'Main Data Entry'!$D$23))*(-1)*'Main Data Entry'!$G$21,0))</f>
        <v>0</v>
      </c>
      <c r="R156" s="224">
        <f t="shared" ca="1" si="35"/>
        <v>0</v>
      </c>
      <c r="S156" s="266">
        <f t="shared" si="40"/>
        <v>59.963999999999999</v>
      </c>
      <c r="T156" s="100"/>
      <c r="U156" s="100"/>
      <c r="V156" s="100"/>
      <c r="W156" s="100"/>
      <c r="X156" s="115"/>
      <c r="Y156" s="115"/>
      <c r="Z156" s="115"/>
      <c r="AA156" s="115"/>
      <c r="AB156" s="245">
        <f t="shared" si="41"/>
        <v>43693.640057870463</v>
      </c>
      <c r="AC156" s="227">
        <v>59.947498321533203</v>
      </c>
      <c r="AD156" s="227">
        <v>455.1824951171875</v>
      </c>
      <c r="AE156" s="227">
        <f t="shared" si="29"/>
        <v>59.947498321533203</v>
      </c>
      <c r="AF156" s="228">
        <f t="shared" si="30"/>
        <v>455.1824951171875</v>
      </c>
    </row>
    <row r="157" spans="1:32" x14ac:dyDescent="0.35">
      <c r="A157" s="221" t="s">
        <v>162</v>
      </c>
      <c r="B157" s="222">
        <f t="shared" si="27"/>
        <v>43693.64006944454</v>
      </c>
      <c r="C157" s="223">
        <f t="shared" ca="1" si="38"/>
        <v>59.947498321533203</v>
      </c>
      <c r="D157" s="224">
        <f t="shared" ca="1" si="39"/>
        <v>455.1824951171875</v>
      </c>
      <c r="E157" s="223">
        <f t="shared" ca="1" si="31"/>
        <v>59.950757460160688</v>
      </c>
      <c r="F157" s="223">
        <f t="shared" ca="1" si="32"/>
        <v>454.29945697206438</v>
      </c>
      <c r="G157" s="225"/>
      <c r="H157" s="226"/>
      <c r="I157" s="227">
        <f t="shared" ca="1" si="33"/>
        <v>59.950757460160688</v>
      </c>
      <c r="J157" s="227"/>
      <c r="K157" s="227">
        <f t="shared" ca="1" si="34"/>
        <v>454.29945697206438</v>
      </c>
      <c r="L157" s="227">
        <f t="shared" ca="1" si="36"/>
        <v>454.52117511171281</v>
      </c>
      <c r="M157" s="227">
        <f t="shared" ca="1" si="37"/>
        <v>448.19947509765626</v>
      </c>
      <c r="N157" s="227"/>
      <c r="O157" s="228"/>
      <c r="P157" s="223">
        <f>'Main Data Entry'!$G$21</f>
        <v>0</v>
      </c>
      <c r="Q157" s="223">
        <f ca="1">IF($C157&gt;(60+'Main Data Entry'!$D$23),(($C157-60-'Main Data Entry'!$D$23)/(60*'Main Data Entry'!$D$22-'Main Data Entry'!$D$23))*(-1)*'Main Data Entry'!$G$21,IF($C157&lt;(60-'Main Data Entry'!$D$23),(($C157-60+'Main Data Entry'!$D$23)/(60*'Main Data Entry'!$D$22-'Main Data Entry'!$D$23))*(-1)*'Main Data Entry'!$G$21,0))</f>
        <v>0</v>
      </c>
      <c r="R157" s="224">
        <f t="shared" ca="1" si="35"/>
        <v>0</v>
      </c>
      <c r="S157" s="266">
        <f t="shared" si="40"/>
        <v>59.963999999999999</v>
      </c>
      <c r="T157" s="100"/>
      <c r="U157" s="100"/>
      <c r="V157" s="100"/>
      <c r="W157" s="100"/>
      <c r="X157" s="115"/>
      <c r="Y157" s="115"/>
      <c r="Z157" s="115"/>
      <c r="AA157" s="115"/>
      <c r="AB157" s="245">
        <f t="shared" si="41"/>
        <v>43693.64006944454</v>
      </c>
      <c r="AC157" s="227"/>
      <c r="AD157" s="227"/>
      <c r="AE157" s="227">
        <f t="shared" si="29"/>
        <v>59.947498321533203</v>
      </c>
      <c r="AF157" s="228">
        <f t="shared" si="30"/>
        <v>455.1824951171875</v>
      </c>
    </row>
    <row r="158" spans="1:32" x14ac:dyDescent="0.35">
      <c r="A158" s="221" t="s">
        <v>163</v>
      </c>
      <c r="B158" s="222">
        <f t="shared" si="27"/>
        <v>43693.640081018617</v>
      </c>
      <c r="C158" s="223">
        <f t="shared" ca="1" si="38"/>
        <v>59.950313568115234</v>
      </c>
      <c r="D158" s="224">
        <f t="shared" ca="1" si="39"/>
        <v>454.8201904296875</v>
      </c>
      <c r="E158" s="223">
        <f t="shared" ca="1" si="31"/>
        <v>59.950757460160688</v>
      </c>
      <c r="F158" s="223">
        <f t="shared" ca="1" si="32"/>
        <v>454.29945697206438</v>
      </c>
      <c r="G158" s="225"/>
      <c r="H158" s="226"/>
      <c r="I158" s="227">
        <f t="shared" ca="1" si="33"/>
        <v>59.950757460160688</v>
      </c>
      <c r="J158" s="227"/>
      <c r="K158" s="227">
        <f t="shared" ca="1" si="34"/>
        <v>454.29945697206438</v>
      </c>
      <c r="L158" s="227">
        <f t="shared" ca="1" si="36"/>
        <v>454.52117511171281</v>
      </c>
      <c r="M158" s="227">
        <f t="shared" ca="1" si="37"/>
        <v>448.19947509765626</v>
      </c>
      <c r="N158" s="227"/>
      <c r="O158" s="228"/>
      <c r="P158" s="223">
        <f>'Main Data Entry'!$G$21</f>
        <v>0</v>
      </c>
      <c r="Q158" s="223">
        <f ca="1">IF($C158&gt;(60+'Main Data Entry'!$D$23),(($C158-60-'Main Data Entry'!$D$23)/(60*'Main Data Entry'!$D$22-'Main Data Entry'!$D$23))*(-1)*'Main Data Entry'!$G$21,IF($C158&lt;(60-'Main Data Entry'!$D$23),(($C158-60+'Main Data Entry'!$D$23)/(60*'Main Data Entry'!$D$22-'Main Data Entry'!$D$23))*(-1)*'Main Data Entry'!$G$21,0))</f>
        <v>0</v>
      </c>
      <c r="R158" s="224">
        <f t="shared" ca="1" si="35"/>
        <v>0</v>
      </c>
      <c r="S158" s="266">
        <f t="shared" si="40"/>
        <v>59.963999999999999</v>
      </c>
      <c r="T158" s="100"/>
      <c r="U158" s="100"/>
      <c r="V158" s="100"/>
      <c r="W158" s="100"/>
      <c r="X158" s="115"/>
      <c r="Y158" s="115"/>
      <c r="Z158" s="115"/>
      <c r="AA158" s="115"/>
      <c r="AB158" s="245">
        <f t="shared" si="41"/>
        <v>43693.640081018617</v>
      </c>
      <c r="AC158" s="227">
        <v>59.950313568115234</v>
      </c>
      <c r="AD158" s="227">
        <v>454.8201904296875</v>
      </c>
      <c r="AE158" s="227">
        <f t="shared" si="29"/>
        <v>59.950313568115234</v>
      </c>
      <c r="AF158" s="228">
        <f t="shared" si="30"/>
        <v>454.8201904296875</v>
      </c>
    </row>
    <row r="159" spans="1:32" x14ac:dyDescent="0.35">
      <c r="A159" s="221" t="s">
        <v>164</v>
      </c>
      <c r="B159" s="222">
        <f t="shared" si="27"/>
        <v>43693.640092592694</v>
      </c>
      <c r="C159" s="223">
        <f t="shared" ca="1" si="38"/>
        <v>59.950313568115234</v>
      </c>
      <c r="D159" s="224">
        <f t="shared" ca="1" si="39"/>
        <v>454.8201904296875</v>
      </c>
      <c r="E159" s="223">
        <f t="shared" ca="1" si="31"/>
        <v>59.950757460160688</v>
      </c>
      <c r="F159" s="223">
        <f t="shared" ca="1" si="32"/>
        <v>454.29945697206438</v>
      </c>
      <c r="G159" s="225"/>
      <c r="H159" s="226"/>
      <c r="I159" s="227">
        <f t="shared" ca="1" si="33"/>
        <v>59.950757460160688</v>
      </c>
      <c r="J159" s="227"/>
      <c r="K159" s="227">
        <f t="shared" ca="1" si="34"/>
        <v>454.29945697206438</v>
      </c>
      <c r="L159" s="227">
        <f t="shared" ca="1" si="36"/>
        <v>454.52117511171281</v>
      </c>
      <c r="M159" s="227">
        <f t="shared" ca="1" si="37"/>
        <v>448.19947509765626</v>
      </c>
      <c r="N159" s="227"/>
      <c r="O159" s="228"/>
      <c r="P159" s="223">
        <f>'Main Data Entry'!$G$21</f>
        <v>0</v>
      </c>
      <c r="Q159" s="223">
        <f ca="1">IF($C159&gt;(60+'Main Data Entry'!$D$23),(($C159-60-'Main Data Entry'!$D$23)/(60*'Main Data Entry'!$D$22-'Main Data Entry'!$D$23))*(-1)*'Main Data Entry'!$G$21,IF($C159&lt;(60-'Main Data Entry'!$D$23),(($C159-60+'Main Data Entry'!$D$23)/(60*'Main Data Entry'!$D$22-'Main Data Entry'!$D$23))*(-1)*'Main Data Entry'!$G$21,0))</f>
        <v>0</v>
      </c>
      <c r="R159" s="224">
        <f t="shared" ca="1" si="35"/>
        <v>0</v>
      </c>
      <c r="S159" s="266">
        <f t="shared" si="40"/>
        <v>59.963999999999999</v>
      </c>
      <c r="T159" s="100"/>
      <c r="U159" s="100"/>
      <c r="V159" s="100"/>
      <c r="W159" s="100"/>
      <c r="X159" s="115"/>
      <c r="Y159" s="115"/>
      <c r="Z159" s="115"/>
      <c r="AA159" s="115"/>
      <c r="AB159" s="245">
        <f t="shared" si="41"/>
        <v>43693.640092592694</v>
      </c>
      <c r="AC159" s="227"/>
      <c r="AD159" s="227"/>
      <c r="AE159" s="227">
        <f t="shared" si="29"/>
        <v>59.950313568115234</v>
      </c>
      <c r="AF159" s="228">
        <f t="shared" si="30"/>
        <v>454.8201904296875</v>
      </c>
    </row>
    <row r="160" spans="1:32" x14ac:dyDescent="0.35">
      <c r="A160" s="221" t="s">
        <v>165</v>
      </c>
      <c r="B160" s="222">
        <f t="shared" si="27"/>
        <v>43693.64010416677</v>
      </c>
      <c r="C160" s="223">
        <f t="shared" ca="1" si="38"/>
        <v>59.953128814697266</v>
      </c>
      <c r="D160" s="224">
        <f t="shared" ca="1" si="39"/>
        <v>454.8626708984375</v>
      </c>
      <c r="E160" s="223">
        <f t="shared" ca="1" si="31"/>
        <v>59.950757460160688</v>
      </c>
      <c r="F160" s="223">
        <f t="shared" ca="1" si="32"/>
        <v>454.29945697206438</v>
      </c>
      <c r="G160" s="225"/>
      <c r="H160" s="226"/>
      <c r="I160" s="227">
        <f t="shared" ca="1" si="33"/>
        <v>59.950757460160688</v>
      </c>
      <c r="J160" s="227"/>
      <c r="K160" s="227">
        <f t="shared" ca="1" si="34"/>
        <v>454.29945697206438</v>
      </c>
      <c r="L160" s="227">
        <f t="shared" ca="1" si="36"/>
        <v>454.52117511171281</v>
      </c>
      <c r="M160" s="227">
        <f t="shared" ca="1" si="37"/>
        <v>448.19947509765626</v>
      </c>
      <c r="N160" s="227"/>
      <c r="O160" s="228"/>
      <c r="P160" s="223">
        <f>'Main Data Entry'!$G$21</f>
        <v>0</v>
      </c>
      <c r="Q160" s="223">
        <f ca="1">IF($C160&gt;(60+'Main Data Entry'!$D$23),(($C160-60-'Main Data Entry'!$D$23)/(60*'Main Data Entry'!$D$22-'Main Data Entry'!$D$23))*(-1)*'Main Data Entry'!$G$21,IF($C160&lt;(60-'Main Data Entry'!$D$23),(($C160-60+'Main Data Entry'!$D$23)/(60*'Main Data Entry'!$D$22-'Main Data Entry'!$D$23))*(-1)*'Main Data Entry'!$G$21,0))</f>
        <v>0</v>
      </c>
      <c r="R160" s="224">
        <f t="shared" ca="1" si="35"/>
        <v>0</v>
      </c>
      <c r="S160" s="266">
        <f t="shared" si="40"/>
        <v>59.963999999999999</v>
      </c>
      <c r="T160" s="100"/>
      <c r="U160" s="100"/>
      <c r="V160" s="100"/>
      <c r="W160" s="100"/>
      <c r="X160" s="115"/>
      <c r="Y160" s="115"/>
      <c r="Z160" s="115"/>
      <c r="AA160" s="115"/>
      <c r="AB160" s="245">
        <f t="shared" si="41"/>
        <v>43693.64010416677</v>
      </c>
      <c r="AC160" s="227">
        <v>59.953128814697266</v>
      </c>
      <c r="AD160" s="227">
        <v>454.8626708984375</v>
      </c>
      <c r="AE160" s="227">
        <f t="shared" si="29"/>
        <v>59.953128814697266</v>
      </c>
      <c r="AF160" s="228">
        <f t="shared" si="30"/>
        <v>454.8626708984375</v>
      </c>
    </row>
    <row r="161" spans="1:32" x14ac:dyDescent="0.35">
      <c r="A161" s="221" t="s">
        <v>166</v>
      </c>
      <c r="B161" s="222">
        <f t="shared" si="27"/>
        <v>43693.640115740847</v>
      </c>
      <c r="C161" s="223">
        <f t="shared" ca="1" si="38"/>
        <v>59.953128814697266</v>
      </c>
      <c r="D161" s="224">
        <f t="shared" ca="1" si="39"/>
        <v>454.8626708984375</v>
      </c>
      <c r="E161" s="223">
        <f t="shared" ca="1" si="31"/>
        <v>59.950757460160688</v>
      </c>
      <c r="F161" s="223">
        <f t="shared" ca="1" si="32"/>
        <v>454.29945697206438</v>
      </c>
      <c r="G161" s="225"/>
      <c r="H161" s="226"/>
      <c r="I161" s="227">
        <f t="shared" ca="1" si="33"/>
        <v>59.950757460160688</v>
      </c>
      <c r="J161" s="227"/>
      <c r="K161" s="227">
        <f t="shared" ca="1" si="34"/>
        <v>454.29945697206438</v>
      </c>
      <c r="L161" s="227">
        <f t="shared" ca="1" si="36"/>
        <v>454.52117511171281</v>
      </c>
      <c r="M161" s="227">
        <f t="shared" ca="1" si="37"/>
        <v>448.19947509765626</v>
      </c>
      <c r="N161" s="227"/>
      <c r="O161" s="228"/>
      <c r="P161" s="223">
        <f>'Main Data Entry'!$G$21</f>
        <v>0</v>
      </c>
      <c r="Q161" s="223">
        <f ca="1">IF($C161&gt;(60+'Main Data Entry'!$D$23),(($C161-60-'Main Data Entry'!$D$23)/(60*'Main Data Entry'!$D$22-'Main Data Entry'!$D$23))*(-1)*'Main Data Entry'!$G$21,IF($C161&lt;(60-'Main Data Entry'!$D$23),(($C161-60+'Main Data Entry'!$D$23)/(60*'Main Data Entry'!$D$22-'Main Data Entry'!$D$23))*(-1)*'Main Data Entry'!$G$21,0))</f>
        <v>0</v>
      </c>
      <c r="R161" s="224">
        <f t="shared" ca="1" si="35"/>
        <v>0</v>
      </c>
      <c r="S161" s="266">
        <f t="shared" si="40"/>
        <v>59.963999999999999</v>
      </c>
      <c r="T161" s="100"/>
      <c r="U161" s="100"/>
      <c r="V161" s="100"/>
      <c r="W161" s="100"/>
      <c r="X161" s="115"/>
      <c r="Y161" s="115"/>
      <c r="Z161" s="115"/>
      <c r="AA161" s="115"/>
      <c r="AB161" s="245">
        <f t="shared" si="41"/>
        <v>43693.640115740847</v>
      </c>
      <c r="AC161" s="227"/>
      <c r="AD161" s="227"/>
      <c r="AE161" s="227">
        <f t="shared" si="29"/>
        <v>59.953128814697266</v>
      </c>
      <c r="AF161" s="228">
        <f t="shared" si="30"/>
        <v>454.8626708984375</v>
      </c>
    </row>
    <row r="162" spans="1:32" x14ac:dyDescent="0.35">
      <c r="A162" s="221" t="s">
        <v>167</v>
      </c>
      <c r="B162" s="222">
        <f t="shared" si="27"/>
        <v>43693.640127314924</v>
      </c>
      <c r="C162" s="223">
        <f t="shared" ca="1" si="38"/>
        <v>59.953132629394531</v>
      </c>
      <c r="D162" s="224">
        <f t="shared" ca="1" si="39"/>
        <v>454.90658569335938</v>
      </c>
      <c r="E162" s="223">
        <f t="shared" ca="1" si="31"/>
        <v>59.950757460160688</v>
      </c>
      <c r="F162" s="223">
        <f t="shared" ca="1" si="32"/>
        <v>454.29945697206438</v>
      </c>
      <c r="G162" s="225"/>
      <c r="H162" s="226"/>
      <c r="I162" s="227">
        <f t="shared" ca="1" si="33"/>
        <v>59.950757460160688</v>
      </c>
      <c r="J162" s="227"/>
      <c r="K162" s="227">
        <f t="shared" ca="1" si="34"/>
        <v>454.29945697206438</v>
      </c>
      <c r="L162" s="227">
        <f t="shared" ca="1" si="36"/>
        <v>454.52117511171281</v>
      </c>
      <c r="M162" s="227">
        <f t="shared" ca="1" si="37"/>
        <v>448.19947509765626</v>
      </c>
      <c r="N162" s="227"/>
      <c r="O162" s="228"/>
      <c r="P162" s="223">
        <f>'Main Data Entry'!$G$21</f>
        <v>0</v>
      </c>
      <c r="Q162" s="223">
        <f ca="1">IF($C162&gt;(60+'Main Data Entry'!$D$23),(($C162-60-'Main Data Entry'!$D$23)/(60*'Main Data Entry'!$D$22-'Main Data Entry'!$D$23))*(-1)*'Main Data Entry'!$G$21,IF($C162&lt;(60-'Main Data Entry'!$D$23),(($C162-60+'Main Data Entry'!$D$23)/(60*'Main Data Entry'!$D$22-'Main Data Entry'!$D$23))*(-1)*'Main Data Entry'!$G$21,0))</f>
        <v>0</v>
      </c>
      <c r="R162" s="224">
        <f t="shared" ca="1" si="35"/>
        <v>0</v>
      </c>
      <c r="S162" s="266">
        <f t="shared" si="40"/>
        <v>59.963999999999999</v>
      </c>
      <c r="T162" s="100"/>
      <c r="U162" s="100"/>
      <c r="V162" s="100"/>
      <c r="W162" s="100"/>
      <c r="X162" s="115"/>
      <c r="Y162" s="115"/>
      <c r="Z162" s="115"/>
      <c r="AA162" s="115"/>
      <c r="AB162" s="245">
        <f t="shared" si="41"/>
        <v>43693.640127314924</v>
      </c>
      <c r="AC162" s="227">
        <v>59.953132629394531</v>
      </c>
      <c r="AD162" s="227">
        <v>454.90658569335938</v>
      </c>
      <c r="AE162" s="227">
        <f t="shared" si="29"/>
        <v>59.953132629394531</v>
      </c>
      <c r="AF162" s="228">
        <f t="shared" si="30"/>
        <v>454.90658569335938</v>
      </c>
    </row>
    <row r="163" spans="1:32" x14ac:dyDescent="0.35">
      <c r="A163" s="221" t="s">
        <v>168</v>
      </c>
      <c r="B163" s="222">
        <f t="shared" si="27"/>
        <v>43693.640138889001</v>
      </c>
      <c r="C163" s="223">
        <f t="shared" ca="1" si="38"/>
        <v>59.953132629394531</v>
      </c>
      <c r="D163" s="224">
        <f t="shared" ca="1" si="39"/>
        <v>454.90658569335938</v>
      </c>
      <c r="E163" s="223">
        <f t="shared" ca="1" si="31"/>
        <v>59.950757460160688</v>
      </c>
      <c r="F163" s="223">
        <f t="shared" ca="1" si="32"/>
        <v>454.29945697206438</v>
      </c>
      <c r="G163" s="225"/>
      <c r="H163" s="226"/>
      <c r="I163" s="227">
        <f t="shared" ca="1" si="33"/>
        <v>59.950757460160688</v>
      </c>
      <c r="J163" s="227"/>
      <c r="K163" s="227">
        <f t="shared" ca="1" si="34"/>
        <v>454.29945697206438</v>
      </c>
      <c r="L163" s="227">
        <f t="shared" ca="1" si="36"/>
        <v>454.52117511171281</v>
      </c>
      <c r="M163" s="227">
        <f t="shared" ca="1" si="37"/>
        <v>448.19947509765626</v>
      </c>
      <c r="N163" s="227"/>
      <c r="O163" s="228"/>
      <c r="P163" s="223">
        <f>'Main Data Entry'!$G$21</f>
        <v>0</v>
      </c>
      <c r="Q163" s="223">
        <f ca="1">IF($C163&gt;(60+'Main Data Entry'!$D$23),(($C163-60-'Main Data Entry'!$D$23)/(60*'Main Data Entry'!$D$22-'Main Data Entry'!$D$23))*(-1)*'Main Data Entry'!$G$21,IF($C163&lt;(60-'Main Data Entry'!$D$23),(($C163-60+'Main Data Entry'!$D$23)/(60*'Main Data Entry'!$D$22-'Main Data Entry'!$D$23))*(-1)*'Main Data Entry'!$G$21,0))</f>
        <v>0</v>
      </c>
      <c r="R163" s="224">
        <f t="shared" ca="1" si="35"/>
        <v>0</v>
      </c>
      <c r="S163" s="266">
        <f t="shared" si="40"/>
        <v>59.963999999999999</v>
      </c>
      <c r="T163" s="100"/>
      <c r="U163" s="100"/>
      <c r="V163" s="100"/>
      <c r="W163" s="100"/>
      <c r="X163" s="115"/>
      <c r="Y163" s="115"/>
      <c r="Z163" s="115"/>
      <c r="AA163" s="115"/>
      <c r="AB163" s="245">
        <f t="shared" si="41"/>
        <v>43693.640138889001</v>
      </c>
      <c r="AC163" s="227"/>
      <c r="AD163" s="227"/>
      <c r="AE163" s="227">
        <f t="shared" si="29"/>
        <v>59.953132629394531</v>
      </c>
      <c r="AF163" s="228">
        <f t="shared" si="30"/>
        <v>454.90658569335938</v>
      </c>
    </row>
    <row r="164" spans="1:32" x14ac:dyDescent="0.35">
      <c r="A164" s="221" t="s">
        <v>169</v>
      </c>
      <c r="B164" s="222">
        <f t="shared" si="27"/>
        <v>43693.640150463078</v>
      </c>
      <c r="C164" s="223">
        <f t="shared" ca="1" si="38"/>
        <v>59.953132629394531</v>
      </c>
      <c r="D164" s="224">
        <f t="shared" ca="1" si="39"/>
        <v>454.95046997070313</v>
      </c>
      <c r="E164" s="223">
        <f t="shared" ca="1" si="31"/>
        <v>59.950757460160688</v>
      </c>
      <c r="F164" s="223">
        <f t="shared" ca="1" si="32"/>
        <v>454.29945697206438</v>
      </c>
      <c r="G164" s="225"/>
      <c r="H164" s="226"/>
      <c r="I164" s="227">
        <f t="shared" ca="1" si="33"/>
        <v>59.950757460160688</v>
      </c>
      <c r="J164" s="227"/>
      <c r="K164" s="227">
        <f t="shared" ca="1" si="34"/>
        <v>454.29945697206438</v>
      </c>
      <c r="L164" s="227">
        <f t="shared" ca="1" si="36"/>
        <v>454.52117511171281</v>
      </c>
      <c r="M164" s="227">
        <f t="shared" ca="1" si="37"/>
        <v>448.19947509765626</v>
      </c>
      <c r="N164" s="227"/>
      <c r="O164" s="228"/>
      <c r="P164" s="223">
        <f>'Main Data Entry'!$G$21</f>
        <v>0</v>
      </c>
      <c r="Q164" s="223">
        <f ca="1">IF($C164&gt;(60+'Main Data Entry'!$D$23),(($C164-60-'Main Data Entry'!$D$23)/(60*'Main Data Entry'!$D$22-'Main Data Entry'!$D$23))*(-1)*'Main Data Entry'!$G$21,IF($C164&lt;(60-'Main Data Entry'!$D$23),(($C164-60+'Main Data Entry'!$D$23)/(60*'Main Data Entry'!$D$22-'Main Data Entry'!$D$23))*(-1)*'Main Data Entry'!$G$21,0))</f>
        <v>0</v>
      </c>
      <c r="R164" s="224">
        <f t="shared" ca="1" si="35"/>
        <v>0</v>
      </c>
      <c r="S164" s="266">
        <f t="shared" si="40"/>
        <v>59.963999999999999</v>
      </c>
      <c r="T164" s="100"/>
      <c r="U164" s="100"/>
      <c r="V164" s="100"/>
      <c r="W164" s="100"/>
      <c r="X164" s="115"/>
      <c r="Y164" s="115"/>
      <c r="Z164" s="115"/>
      <c r="AA164" s="115"/>
      <c r="AB164" s="245">
        <f t="shared" si="41"/>
        <v>43693.640150463078</v>
      </c>
      <c r="AC164" s="227">
        <v>59.953132629394531</v>
      </c>
      <c r="AD164" s="227">
        <v>454.95046997070313</v>
      </c>
      <c r="AE164" s="227">
        <f t="shared" si="29"/>
        <v>59.953132629394531</v>
      </c>
      <c r="AF164" s="228">
        <f t="shared" si="30"/>
        <v>454.95046997070313</v>
      </c>
    </row>
    <row r="165" spans="1:32" x14ac:dyDescent="0.35">
      <c r="A165" s="221" t="s">
        <v>170</v>
      </c>
      <c r="B165" s="222">
        <f t="shared" si="27"/>
        <v>43693.640162037154</v>
      </c>
      <c r="C165" s="223">
        <f t="shared" ca="1" si="38"/>
        <v>59.953132629394531</v>
      </c>
      <c r="D165" s="224">
        <f t="shared" ca="1" si="39"/>
        <v>454.95046997070313</v>
      </c>
      <c r="E165" s="223">
        <f t="shared" ca="1" si="31"/>
        <v>59.950757460160688</v>
      </c>
      <c r="F165" s="223">
        <f t="shared" ca="1" si="32"/>
        <v>454.29945697206438</v>
      </c>
      <c r="G165" s="225"/>
      <c r="H165" s="226"/>
      <c r="I165" s="227">
        <f t="shared" ca="1" si="33"/>
        <v>59.950757460160688</v>
      </c>
      <c r="J165" s="227"/>
      <c r="K165" s="227">
        <f t="shared" ca="1" si="34"/>
        <v>454.29945697206438</v>
      </c>
      <c r="L165" s="227">
        <f t="shared" ca="1" si="36"/>
        <v>454.52117511171281</v>
      </c>
      <c r="M165" s="227">
        <f t="shared" ca="1" si="37"/>
        <v>448.19947509765626</v>
      </c>
      <c r="N165" s="227"/>
      <c r="O165" s="228"/>
      <c r="P165" s="223">
        <f>'Main Data Entry'!$G$21</f>
        <v>0</v>
      </c>
      <c r="Q165" s="223">
        <f ca="1">IF($C165&gt;(60+'Main Data Entry'!$D$23),(($C165-60-'Main Data Entry'!$D$23)/(60*'Main Data Entry'!$D$22-'Main Data Entry'!$D$23))*(-1)*'Main Data Entry'!$G$21,IF($C165&lt;(60-'Main Data Entry'!$D$23),(($C165-60+'Main Data Entry'!$D$23)/(60*'Main Data Entry'!$D$22-'Main Data Entry'!$D$23))*(-1)*'Main Data Entry'!$G$21,0))</f>
        <v>0</v>
      </c>
      <c r="R165" s="224">
        <f t="shared" ca="1" si="35"/>
        <v>0</v>
      </c>
      <c r="S165" s="266">
        <f t="shared" si="40"/>
        <v>59.963999999999999</v>
      </c>
      <c r="T165" s="100"/>
      <c r="U165" s="100"/>
      <c r="V165" s="100"/>
      <c r="W165" s="100"/>
      <c r="X165" s="115"/>
      <c r="Y165" s="115"/>
      <c r="Z165" s="115"/>
      <c r="AA165" s="115"/>
      <c r="AB165" s="245">
        <f t="shared" si="41"/>
        <v>43693.640162037154</v>
      </c>
      <c r="AC165" s="227"/>
      <c r="AD165" s="227"/>
      <c r="AE165" s="227">
        <f t="shared" si="29"/>
        <v>59.953132629394531</v>
      </c>
      <c r="AF165" s="228">
        <f t="shared" si="30"/>
        <v>454.95046997070313</v>
      </c>
    </row>
    <row r="166" spans="1:32" x14ac:dyDescent="0.35">
      <c r="A166" s="221" t="s">
        <v>171</v>
      </c>
      <c r="B166" s="222">
        <f t="shared" si="27"/>
        <v>43693.640173611231</v>
      </c>
      <c r="C166" s="223">
        <f t="shared" ca="1" si="38"/>
        <v>59.956798553466797</v>
      </c>
      <c r="D166" s="224">
        <f t="shared" ca="1" si="39"/>
        <v>454.02902221679688</v>
      </c>
      <c r="E166" s="223">
        <f t="shared" ca="1" si="31"/>
        <v>59.950757460160688</v>
      </c>
      <c r="F166" s="223">
        <f t="shared" ca="1" si="32"/>
        <v>454.29945697206438</v>
      </c>
      <c r="G166" s="225"/>
      <c r="H166" s="226"/>
      <c r="I166" s="227">
        <f t="shared" ca="1" si="33"/>
        <v>59.950757460160688</v>
      </c>
      <c r="J166" s="227"/>
      <c r="K166" s="227">
        <f t="shared" ca="1" si="34"/>
        <v>454.29945697206438</v>
      </c>
      <c r="L166" s="227">
        <f t="shared" ca="1" si="36"/>
        <v>454.52117511171281</v>
      </c>
      <c r="M166" s="227">
        <f t="shared" ca="1" si="37"/>
        <v>448.19947509765626</v>
      </c>
      <c r="N166" s="227"/>
      <c r="O166" s="228"/>
      <c r="P166" s="223">
        <f>'Main Data Entry'!$G$21</f>
        <v>0</v>
      </c>
      <c r="Q166" s="223">
        <f ca="1">IF($C166&gt;(60+'Main Data Entry'!$D$23),(($C166-60-'Main Data Entry'!$D$23)/(60*'Main Data Entry'!$D$22-'Main Data Entry'!$D$23))*(-1)*'Main Data Entry'!$G$21,IF($C166&lt;(60-'Main Data Entry'!$D$23),(($C166-60+'Main Data Entry'!$D$23)/(60*'Main Data Entry'!$D$22-'Main Data Entry'!$D$23))*(-1)*'Main Data Entry'!$G$21,0))</f>
        <v>0</v>
      </c>
      <c r="R166" s="224">
        <f t="shared" ca="1" si="35"/>
        <v>0</v>
      </c>
      <c r="S166" s="266">
        <f t="shared" si="40"/>
        <v>59.963999999999999</v>
      </c>
      <c r="T166" s="100"/>
      <c r="U166" s="100"/>
      <c r="V166" s="100"/>
      <c r="W166" s="100"/>
      <c r="X166" s="115"/>
      <c r="Y166" s="115"/>
      <c r="Z166" s="115"/>
      <c r="AA166" s="115"/>
      <c r="AB166" s="245">
        <f t="shared" si="41"/>
        <v>43693.640173611231</v>
      </c>
      <c r="AC166" s="227">
        <v>59.956798553466797</v>
      </c>
      <c r="AD166" s="227">
        <v>454.02902221679688</v>
      </c>
      <c r="AE166" s="227">
        <f t="shared" si="29"/>
        <v>59.956798553466797</v>
      </c>
      <c r="AF166" s="228">
        <f t="shared" si="30"/>
        <v>454.02902221679688</v>
      </c>
    </row>
    <row r="167" spans="1:32" x14ac:dyDescent="0.35">
      <c r="A167" s="221" t="s">
        <v>172</v>
      </c>
      <c r="B167" s="222">
        <f t="shared" si="27"/>
        <v>43693.640185185308</v>
      </c>
      <c r="C167" s="223">
        <f t="shared" ca="1" si="38"/>
        <v>59.956798553466797</v>
      </c>
      <c r="D167" s="224">
        <f t="shared" ca="1" si="39"/>
        <v>454.02902221679688</v>
      </c>
      <c r="E167" s="223">
        <f t="shared" ca="1" si="31"/>
        <v>59.950757460160688</v>
      </c>
      <c r="F167" s="223">
        <f t="shared" ca="1" si="32"/>
        <v>454.29945697206438</v>
      </c>
      <c r="G167" s="225"/>
      <c r="H167" s="226"/>
      <c r="I167" s="227">
        <f t="shared" ca="1" si="33"/>
        <v>59.950757460160688</v>
      </c>
      <c r="J167" s="227"/>
      <c r="K167" s="227">
        <f t="shared" ca="1" si="34"/>
        <v>454.29945697206438</v>
      </c>
      <c r="L167" s="227">
        <f t="shared" ca="1" si="36"/>
        <v>454.52117511171281</v>
      </c>
      <c r="M167" s="227">
        <f t="shared" ca="1" si="37"/>
        <v>448.19947509765626</v>
      </c>
      <c r="N167" s="227">
        <f ca="1">P$12+P$26</f>
        <v>454.02902221679688</v>
      </c>
      <c r="O167" s="228">
        <f ca="1">P$12+P$31</f>
        <v>448.19947509765626</v>
      </c>
      <c r="P167" s="223">
        <f>'Main Data Entry'!$G$21</f>
        <v>0</v>
      </c>
      <c r="Q167" s="223">
        <f ca="1">IF($C167&gt;(60+'Main Data Entry'!$D$23),(($C167-60-'Main Data Entry'!$D$23)/(60*'Main Data Entry'!$D$22-'Main Data Entry'!$D$23))*(-1)*'Main Data Entry'!$G$21,IF($C167&lt;(60-'Main Data Entry'!$D$23),(($C167-60+'Main Data Entry'!$D$23)/(60*'Main Data Entry'!$D$22-'Main Data Entry'!$D$23))*(-1)*'Main Data Entry'!$G$21,0))</f>
        <v>0</v>
      </c>
      <c r="R167" s="224">
        <f t="shared" ca="1" si="35"/>
        <v>0</v>
      </c>
      <c r="S167" s="266">
        <f t="shared" si="40"/>
        <v>59.963999999999999</v>
      </c>
      <c r="T167" s="100"/>
      <c r="U167" s="100"/>
      <c r="V167" s="100"/>
      <c r="W167" s="100"/>
      <c r="X167" s="115"/>
      <c r="Y167" s="115"/>
      <c r="Z167" s="115"/>
      <c r="AA167" s="115"/>
      <c r="AB167" s="245">
        <f t="shared" si="41"/>
        <v>43693.640185185308</v>
      </c>
      <c r="AC167" s="227"/>
      <c r="AD167" s="227"/>
      <c r="AE167" s="227">
        <f t="shared" si="29"/>
        <v>59.956798553466797</v>
      </c>
      <c r="AF167" s="228">
        <f t="shared" si="30"/>
        <v>454.02902221679688</v>
      </c>
    </row>
    <row r="168" spans="1:32" x14ac:dyDescent="0.35">
      <c r="A168" s="221" t="s">
        <v>173</v>
      </c>
      <c r="B168" s="222">
        <f t="shared" si="27"/>
        <v>43693.640196759385</v>
      </c>
      <c r="C168" s="223">
        <f t="shared" ca="1" si="38"/>
        <v>59.960468292236328</v>
      </c>
      <c r="D168" s="224">
        <f t="shared" ca="1" si="39"/>
        <v>453.10708618164063</v>
      </c>
      <c r="E168" s="223">
        <f t="shared" ca="1" si="31"/>
        <v>59.950757460160688</v>
      </c>
      <c r="F168" s="223">
        <f t="shared" ca="1" si="32"/>
        <v>454.29945697206438</v>
      </c>
      <c r="G168" s="225"/>
      <c r="H168" s="226"/>
      <c r="I168" s="227">
        <f t="shared" ca="1" si="33"/>
        <v>59.950757460160688</v>
      </c>
      <c r="J168" s="227"/>
      <c r="K168" s="227">
        <f t="shared" ca="1" si="34"/>
        <v>454.29945697206438</v>
      </c>
      <c r="L168" s="227">
        <f t="shared" ca="1" si="36"/>
        <v>454.52117511171281</v>
      </c>
      <c r="M168" s="227">
        <f t="shared" ca="1" si="37"/>
        <v>448.19947509765626</v>
      </c>
      <c r="N168" s="227">
        <f t="shared" ref="N168:N181" ca="1" si="42">P$12+P$26</f>
        <v>454.02902221679688</v>
      </c>
      <c r="O168" s="228">
        <f t="shared" ref="O168:O181" ca="1" si="43">P$12+P$31</f>
        <v>448.19947509765626</v>
      </c>
      <c r="P168" s="223">
        <f>'Main Data Entry'!$G$21</f>
        <v>0</v>
      </c>
      <c r="Q168" s="223">
        <f ca="1">IF($C168&gt;(60+'Main Data Entry'!$D$23),(($C168-60-'Main Data Entry'!$D$23)/(60*'Main Data Entry'!$D$22-'Main Data Entry'!$D$23))*(-1)*'Main Data Entry'!$G$21,IF($C168&lt;(60-'Main Data Entry'!$D$23),(($C168-60+'Main Data Entry'!$D$23)/(60*'Main Data Entry'!$D$22-'Main Data Entry'!$D$23))*(-1)*'Main Data Entry'!$G$21,0))</f>
        <v>0</v>
      </c>
      <c r="R168" s="224">
        <f t="shared" ca="1" si="35"/>
        <v>0</v>
      </c>
      <c r="S168" s="266">
        <f t="shared" si="40"/>
        <v>59.963999999999999</v>
      </c>
      <c r="T168" s="100"/>
      <c r="U168" s="100"/>
      <c r="V168" s="100"/>
      <c r="W168" s="100"/>
      <c r="X168" s="115"/>
      <c r="Y168" s="115"/>
      <c r="Z168" s="115"/>
      <c r="AA168" s="115"/>
      <c r="AB168" s="245">
        <f t="shared" si="41"/>
        <v>43693.640196759385</v>
      </c>
      <c r="AC168" s="227">
        <v>59.960468292236328</v>
      </c>
      <c r="AD168" s="227">
        <v>453.10708618164063</v>
      </c>
      <c r="AE168" s="227">
        <f t="shared" si="29"/>
        <v>59.960468292236328</v>
      </c>
      <c r="AF168" s="228">
        <f t="shared" si="30"/>
        <v>453.10708618164063</v>
      </c>
    </row>
    <row r="169" spans="1:32" x14ac:dyDescent="0.35">
      <c r="A169" s="221" t="s">
        <v>174</v>
      </c>
      <c r="B169" s="222">
        <f t="shared" si="27"/>
        <v>43693.640208333461</v>
      </c>
      <c r="C169" s="223">
        <f t="shared" ca="1" si="38"/>
        <v>59.960468292236328</v>
      </c>
      <c r="D169" s="224">
        <f t="shared" ca="1" si="39"/>
        <v>453.10708618164063</v>
      </c>
      <c r="E169" s="223">
        <f t="shared" ca="1" si="31"/>
        <v>59.950757460160688</v>
      </c>
      <c r="F169" s="223">
        <f t="shared" ca="1" si="32"/>
        <v>454.29945697206438</v>
      </c>
      <c r="G169" s="225"/>
      <c r="H169" s="226"/>
      <c r="I169" s="227">
        <f t="shared" ca="1" si="33"/>
        <v>59.950757460160688</v>
      </c>
      <c r="J169" s="227"/>
      <c r="K169" s="227">
        <f t="shared" ca="1" si="34"/>
        <v>454.29945697206438</v>
      </c>
      <c r="L169" s="227">
        <f t="shared" ca="1" si="36"/>
        <v>454.52117511171281</v>
      </c>
      <c r="M169" s="227">
        <f t="shared" ca="1" si="37"/>
        <v>448.19947509765626</v>
      </c>
      <c r="N169" s="227">
        <f t="shared" ca="1" si="42"/>
        <v>454.02902221679688</v>
      </c>
      <c r="O169" s="228">
        <f t="shared" ca="1" si="43"/>
        <v>448.19947509765626</v>
      </c>
      <c r="P169" s="223">
        <f>'Main Data Entry'!$G$21</f>
        <v>0</v>
      </c>
      <c r="Q169" s="223">
        <f ca="1">IF($C169&gt;(60+'Main Data Entry'!$D$23),(($C169-60-'Main Data Entry'!$D$23)/(60*'Main Data Entry'!$D$22-'Main Data Entry'!$D$23))*(-1)*'Main Data Entry'!$G$21,IF($C169&lt;(60-'Main Data Entry'!$D$23),(($C169-60+'Main Data Entry'!$D$23)/(60*'Main Data Entry'!$D$22-'Main Data Entry'!$D$23))*(-1)*'Main Data Entry'!$G$21,0))</f>
        <v>0</v>
      </c>
      <c r="R169" s="224">
        <f t="shared" ca="1" si="35"/>
        <v>0</v>
      </c>
      <c r="S169" s="266">
        <f t="shared" si="40"/>
        <v>59.963999999999999</v>
      </c>
      <c r="T169" s="100"/>
      <c r="U169" s="100"/>
      <c r="V169" s="100"/>
      <c r="W169" s="100"/>
      <c r="X169" s="115"/>
      <c r="Y169" s="115"/>
      <c r="Z169" s="115"/>
      <c r="AA169" s="115"/>
      <c r="AB169" s="245">
        <f t="shared" si="41"/>
        <v>43693.640208333461</v>
      </c>
      <c r="AC169" s="227"/>
      <c r="AD169" s="227"/>
      <c r="AE169" s="227">
        <f t="shared" si="29"/>
        <v>59.960468292236328</v>
      </c>
      <c r="AF169" s="228">
        <f t="shared" si="30"/>
        <v>453.10708618164063</v>
      </c>
    </row>
    <row r="170" spans="1:32" x14ac:dyDescent="0.35">
      <c r="A170" s="221" t="s">
        <v>175</v>
      </c>
      <c r="B170" s="222">
        <f t="shared" si="27"/>
        <v>43693.640219907538</v>
      </c>
      <c r="C170" s="223">
        <f t="shared" ca="1" si="38"/>
        <v>59.960479736328125</v>
      </c>
      <c r="D170" s="224">
        <f t="shared" ca="1" si="39"/>
        <v>453.10430908203125</v>
      </c>
      <c r="E170" s="223">
        <f t="shared" ca="1" si="31"/>
        <v>59.950757460160688</v>
      </c>
      <c r="F170" s="223">
        <f t="shared" ca="1" si="32"/>
        <v>454.29945697206438</v>
      </c>
      <c r="G170" s="225"/>
      <c r="H170" s="226"/>
      <c r="I170" s="227">
        <f t="shared" ca="1" si="33"/>
        <v>59.950757460160688</v>
      </c>
      <c r="J170" s="227"/>
      <c r="K170" s="227">
        <f t="shared" ca="1" si="34"/>
        <v>454.29945697206438</v>
      </c>
      <c r="L170" s="227">
        <f t="shared" ca="1" si="36"/>
        <v>454.52117511171281</v>
      </c>
      <c r="M170" s="227">
        <f t="shared" ca="1" si="37"/>
        <v>448.19947509765626</v>
      </c>
      <c r="N170" s="227">
        <f t="shared" ca="1" si="42"/>
        <v>454.02902221679688</v>
      </c>
      <c r="O170" s="228">
        <f t="shared" ca="1" si="43"/>
        <v>448.19947509765626</v>
      </c>
      <c r="P170" s="223">
        <f>'Main Data Entry'!$G$21</f>
        <v>0</v>
      </c>
      <c r="Q170" s="223">
        <f ca="1">IF($C170&gt;(60+'Main Data Entry'!$D$23),(($C170-60-'Main Data Entry'!$D$23)/(60*'Main Data Entry'!$D$22-'Main Data Entry'!$D$23))*(-1)*'Main Data Entry'!$G$21,IF($C170&lt;(60-'Main Data Entry'!$D$23),(($C170-60+'Main Data Entry'!$D$23)/(60*'Main Data Entry'!$D$22-'Main Data Entry'!$D$23))*(-1)*'Main Data Entry'!$G$21,0))</f>
        <v>0</v>
      </c>
      <c r="R170" s="224">
        <f t="shared" ca="1" si="35"/>
        <v>0</v>
      </c>
      <c r="S170" s="266">
        <f t="shared" si="40"/>
        <v>59.963999999999999</v>
      </c>
      <c r="T170" s="100"/>
      <c r="U170" s="100"/>
      <c r="V170" s="100"/>
      <c r="W170" s="100"/>
      <c r="X170" s="115"/>
      <c r="Y170" s="115"/>
      <c r="Z170" s="115"/>
      <c r="AA170" s="115"/>
      <c r="AB170" s="245">
        <f t="shared" ref="AB170:AB185" si="44">AB169+TIME(0,0,1)</f>
        <v>43693.640219907538</v>
      </c>
      <c r="AC170" s="227">
        <v>59.960479736328125</v>
      </c>
      <c r="AD170" s="227">
        <v>453.10430908203125</v>
      </c>
      <c r="AE170" s="227">
        <f t="shared" si="29"/>
        <v>59.960479736328125</v>
      </c>
      <c r="AF170" s="228">
        <f t="shared" si="30"/>
        <v>453.10430908203125</v>
      </c>
    </row>
    <row r="171" spans="1:32" x14ac:dyDescent="0.35">
      <c r="A171" s="221" t="s">
        <v>176</v>
      </c>
      <c r="B171" s="222">
        <f t="shared" si="27"/>
        <v>43693.640231481615</v>
      </c>
      <c r="C171" s="223">
        <f t="shared" ca="1" si="38"/>
        <v>59.960479736328125</v>
      </c>
      <c r="D171" s="224">
        <f t="shared" ca="1" si="39"/>
        <v>453.10430908203125</v>
      </c>
      <c r="E171" s="223">
        <f t="shared" ca="1" si="31"/>
        <v>59.950757460160688</v>
      </c>
      <c r="F171" s="223">
        <f t="shared" ca="1" si="32"/>
        <v>454.29945697206438</v>
      </c>
      <c r="G171" s="225"/>
      <c r="H171" s="226"/>
      <c r="I171" s="227">
        <f t="shared" ca="1" si="33"/>
        <v>59.950757460160688</v>
      </c>
      <c r="J171" s="227"/>
      <c r="K171" s="227">
        <f t="shared" ca="1" si="34"/>
        <v>454.29945697206438</v>
      </c>
      <c r="L171" s="227">
        <f t="shared" ca="1" si="36"/>
        <v>454.52117511171281</v>
      </c>
      <c r="M171" s="227">
        <f t="shared" ca="1" si="37"/>
        <v>448.19947509765626</v>
      </c>
      <c r="N171" s="227">
        <f t="shared" ca="1" si="42"/>
        <v>454.02902221679688</v>
      </c>
      <c r="O171" s="228">
        <f t="shared" ca="1" si="43"/>
        <v>448.19947509765626</v>
      </c>
      <c r="P171" s="223">
        <f>'Main Data Entry'!$G$21</f>
        <v>0</v>
      </c>
      <c r="Q171" s="223">
        <f ca="1">IF($C171&gt;(60+'Main Data Entry'!$D$23),(($C171-60-'Main Data Entry'!$D$23)/(60*'Main Data Entry'!$D$22-'Main Data Entry'!$D$23))*(-1)*'Main Data Entry'!$G$21,IF($C171&lt;(60-'Main Data Entry'!$D$23),(($C171-60+'Main Data Entry'!$D$23)/(60*'Main Data Entry'!$D$22-'Main Data Entry'!$D$23))*(-1)*'Main Data Entry'!$G$21,0))</f>
        <v>0</v>
      </c>
      <c r="R171" s="224">
        <f t="shared" ca="1" si="35"/>
        <v>0</v>
      </c>
      <c r="S171" s="266">
        <f t="shared" si="40"/>
        <v>59.963999999999999</v>
      </c>
      <c r="T171" s="100"/>
      <c r="U171" s="100"/>
      <c r="V171" s="100"/>
      <c r="W171" s="100"/>
      <c r="X171" s="115"/>
      <c r="Y171" s="115"/>
      <c r="Z171" s="115"/>
      <c r="AA171" s="115"/>
      <c r="AB171" s="245">
        <f t="shared" si="44"/>
        <v>43693.640231481615</v>
      </c>
      <c r="AC171" s="227"/>
      <c r="AD171" s="227"/>
      <c r="AE171" s="227">
        <f t="shared" si="29"/>
        <v>59.960479736328125</v>
      </c>
      <c r="AF171" s="228">
        <f t="shared" si="30"/>
        <v>453.10430908203125</v>
      </c>
    </row>
    <row r="172" spans="1:32" x14ac:dyDescent="0.35">
      <c r="A172" s="221" t="s">
        <v>177</v>
      </c>
      <c r="B172" s="222">
        <f t="shared" si="27"/>
        <v>43693.640243055692</v>
      </c>
      <c r="C172" s="223">
        <f t="shared" ca="1" si="38"/>
        <v>59.957359313964844</v>
      </c>
      <c r="D172" s="224">
        <f t="shared" ca="1" si="39"/>
        <v>453.43728637695313</v>
      </c>
      <c r="E172" s="223">
        <f t="shared" ca="1" si="31"/>
        <v>59.950757460160688</v>
      </c>
      <c r="F172" s="223">
        <f t="shared" ca="1" si="32"/>
        <v>454.29945697206438</v>
      </c>
      <c r="G172" s="225"/>
      <c r="H172" s="226"/>
      <c r="I172" s="227">
        <f t="shared" ca="1" si="33"/>
        <v>59.950757460160688</v>
      </c>
      <c r="J172" s="227"/>
      <c r="K172" s="227">
        <f t="shared" ca="1" si="34"/>
        <v>454.29945697206438</v>
      </c>
      <c r="L172" s="227">
        <f t="shared" ca="1" si="36"/>
        <v>454.52117511171281</v>
      </c>
      <c r="M172" s="227">
        <f t="shared" ca="1" si="37"/>
        <v>448.19947509765626</v>
      </c>
      <c r="N172" s="227">
        <f t="shared" ca="1" si="42"/>
        <v>454.02902221679688</v>
      </c>
      <c r="O172" s="228">
        <f t="shared" ca="1" si="43"/>
        <v>448.19947509765626</v>
      </c>
      <c r="P172" s="223">
        <f>'Main Data Entry'!$G$21</f>
        <v>0</v>
      </c>
      <c r="Q172" s="223">
        <f ca="1">IF($C172&gt;(60+'Main Data Entry'!$D$23),(($C172-60-'Main Data Entry'!$D$23)/(60*'Main Data Entry'!$D$22-'Main Data Entry'!$D$23))*(-1)*'Main Data Entry'!$G$21,IF($C172&lt;(60-'Main Data Entry'!$D$23),(($C172-60+'Main Data Entry'!$D$23)/(60*'Main Data Entry'!$D$22-'Main Data Entry'!$D$23))*(-1)*'Main Data Entry'!$G$21,0))</f>
        <v>0</v>
      </c>
      <c r="R172" s="224">
        <f t="shared" ca="1" si="35"/>
        <v>0</v>
      </c>
      <c r="S172" s="266">
        <f t="shared" si="40"/>
        <v>59.963999999999999</v>
      </c>
      <c r="T172" s="100"/>
      <c r="U172" s="100"/>
      <c r="V172" s="100"/>
      <c r="W172" s="100"/>
      <c r="X172" s="115"/>
      <c r="Y172" s="115"/>
      <c r="Z172" s="115"/>
      <c r="AA172" s="115"/>
      <c r="AB172" s="245">
        <f t="shared" si="44"/>
        <v>43693.640243055692</v>
      </c>
      <c r="AC172" s="227">
        <v>59.957359313964844</v>
      </c>
      <c r="AD172" s="227">
        <v>453.43728637695313</v>
      </c>
      <c r="AE172" s="227">
        <f t="shared" si="29"/>
        <v>59.957359313964844</v>
      </c>
      <c r="AF172" s="228">
        <f t="shared" si="30"/>
        <v>453.43728637695313</v>
      </c>
    </row>
    <row r="173" spans="1:32" x14ac:dyDescent="0.35">
      <c r="A173" s="221" t="s">
        <v>178</v>
      </c>
      <c r="B173" s="222">
        <f t="shared" si="27"/>
        <v>43693.640254629769</v>
      </c>
      <c r="C173" s="223">
        <f t="shared" ca="1" si="38"/>
        <v>59.957359313964844</v>
      </c>
      <c r="D173" s="224">
        <f t="shared" ca="1" si="39"/>
        <v>453.43728637695313</v>
      </c>
      <c r="E173" s="223">
        <f t="shared" ca="1" si="31"/>
        <v>59.950757460160688</v>
      </c>
      <c r="F173" s="223">
        <f t="shared" ca="1" si="32"/>
        <v>454.29945697206438</v>
      </c>
      <c r="G173" s="225"/>
      <c r="H173" s="226"/>
      <c r="I173" s="227">
        <f t="shared" ca="1" si="33"/>
        <v>59.950757460160688</v>
      </c>
      <c r="J173" s="227"/>
      <c r="K173" s="227">
        <f t="shared" ca="1" si="34"/>
        <v>454.29945697206438</v>
      </c>
      <c r="L173" s="227">
        <f t="shared" ca="1" si="36"/>
        <v>454.52117511171281</v>
      </c>
      <c r="M173" s="227">
        <f t="shared" ca="1" si="37"/>
        <v>448.19947509765626</v>
      </c>
      <c r="N173" s="227">
        <f t="shared" ca="1" si="42"/>
        <v>454.02902221679688</v>
      </c>
      <c r="O173" s="228">
        <f t="shared" ca="1" si="43"/>
        <v>448.19947509765626</v>
      </c>
      <c r="P173" s="223">
        <f>'Main Data Entry'!$G$21</f>
        <v>0</v>
      </c>
      <c r="Q173" s="223">
        <f ca="1">IF($C173&gt;(60+'Main Data Entry'!$D$23),(($C173-60-'Main Data Entry'!$D$23)/(60*'Main Data Entry'!$D$22-'Main Data Entry'!$D$23))*(-1)*'Main Data Entry'!$G$21,IF($C173&lt;(60-'Main Data Entry'!$D$23),(($C173-60+'Main Data Entry'!$D$23)/(60*'Main Data Entry'!$D$22-'Main Data Entry'!$D$23))*(-1)*'Main Data Entry'!$G$21,0))</f>
        <v>0</v>
      </c>
      <c r="R173" s="224">
        <f t="shared" ca="1" si="35"/>
        <v>0</v>
      </c>
      <c r="S173" s="266">
        <f t="shared" si="40"/>
        <v>59.963999999999999</v>
      </c>
      <c r="T173" s="100"/>
      <c r="U173" s="100"/>
      <c r="V173" s="100"/>
      <c r="W173" s="100"/>
      <c r="X173" s="115"/>
      <c r="Y173" s="115"/>
      <c r="Z173" s="115"/>
      <c r="AA173" s="115"/>
      <c r="AB173" s="245">
        <f t="shared" si="44"/>
        <v>43693.640254629769</v>
      </c>
      <c r="AC173" s="227"/>
      <c r="AD173" s="227"/>
      <c r="AE173" s="227">
        <f t="shared" si="29"/>
        <v>59.957359313964844</v>
      </c>
      <c r="AF173" s="228">
        <f t="shared" si="30"/>
        <v>453.43728637695313</v>
      </c>
    </row>
    <row r="174" spans="1:32" x14ac:dyDescent="0.35">
      <c r="A174" s="186" t="s">
        <v>179</v>
      </c>
      <c r="B174" s="187">
        <f t="shared" si="27"/>
        <v>43693.640266203845</v>
      </c>
      <c r="C174" s="188">
        <f t="shared" ca="1" si="38"/>
        <v>59.957351684570313</v>
      </c>
      <c r="D174" s="189">
        <f t="shared" ca="1" si="39"/>
        <v>453.41629028320313</v>
      </c>
      <c r="E174" s="190"/>
      <c r="F174" s="190"/>
      <c r="G174" s="191"/>
      <c r="H174" s="198"/>
      <c r="I174" s="199"/>
      <c r="J174" s="199"/>
      <c r="K174" s="199"/>
      <c r="L174" s="199"/>
      <c r="M174" s="199"/>
      <c r="N174" s="199">
        <f t="shared" ca="1" si="42"/>
        <v>454.02902221679688</v>
      </c>
      <c r="O174" s="200">
        <f t="shared" ca="1" si="43"/>
        <v>448.19947509765626</v>
      </c>
      <c r="P174" s="190">
        <f>'Main Data Entry'!$G$21</f>
        <v>0</v>
      </c>
      <c r="Q174" s="196">
        <f ca="1">IF($C174&gt;(60+'Main Data Entry'!$D$23),(($C174-60-'Main Data Entry'!$D$23)/(60*'Main Data Entry'!$D$22-'Main Data Entry'!$D$23))*(-1)*'Main Data Entry'!$G$21,IF($C174&lt;(60-'Main Data Entry'!$D$23),(($C174-60+'Main Data Entry'!$D$23)/(60*'Main Data Entry'!$D$22-'Main Data Entry'!$D$23))*(-1)*'Main Data Entry'!$G$21,0))</f>
        <v>0</v>
      </c>
      <c r="R174" s="189"/>
      <c r="S174" s="266">
        <f t="shared" si="40"/>
        <v>59.963999999999999</v>
      </c>
      <c r="T174" s="100"/>
      <c r="U174" s="100"/>
      <c r="V174" s="100"/>
      <c r="W174" s="100"/>
      <c r="X174" s="115"/>
      <c r="Y174" s="115"/>
      <c r="Z174" s="115"/>
      <c r="AA174" s="115"/>
      <c r="AB174" s="242">
        <f t="shared" si="44"/>
        <v>43693.640266203845</v>
      </c>
      <c r="AC174" s="199">
        <v>59.957351684570313</v>
      </c>
      <c r="AD174" s="199">
        <v>453.41629028320313</v>
      </c>
      <c r="AE174" s="199">
        <f t="shared" si="29"/>
        <v>59.957351684570313</v>
      </c>
      <c r="AF174" s="200">
        <f t="shared" si="30"/>
        <v>453.41629028320313</v>
      </c>
    </row>
    <row r="175" spans="1:32" x14ac:dyDescent="0.35">
      <c r="A175" s="186" t="s">
        <v>180</v>
      </c>
      <c r="B175" s="187">
        <f t="shared" si="27"/>
        <v>43693.640277777922</v>
      </c>
      <c r="C175" s="188">
        <f t="shared" ca="1" si="38"/>
        <v>59.957351684570313</v>
      </c>
      <c r="D175" s="189">
        <f t="shared" ca="1" si="39"/>
        <v>453.41629028320313</v>
      </c>
      <c r="E175" s="190"/>
      <c r="F175" s="190"/>
      <c r="G175" s="191"/>
      <c r="H175" s="198"/>
      <c r="I175" s="199"/>
      <c r="J175" s="199"/>
      <c r="K175" s="199"/>
      <c r="L175" s="199"/>
      <c r="M175" s="199"/>
      <c r="N175" s="199">
        <f t="shared" ca="1" si="42"/>
        <v>454.02902221679688</v>
      </c>
      <c r="O175" s="200">
        <f t="shared" ca="1" si="43"/>
        <v>448.19947509765626</v>
      </c>
      <c r="P175" s="190">
        <f>'Main Data Entry'!$G$21</f>
        <v>0</v>
      </c>
      <c r="Q175" s="196">
        <f ca="1">IF($C175&gt;(60+'Main Data Entry'!$D$23),(($C175-60-'Main Data Entry'!$D$23)/(60*'Main Data Entry'!$D$22-'Main Data Entry'!$D$23))*(-1)*'Main Data Entry'!$G$21,IF($C175&lt;(60-'Main Data Entry'!$D$23),(($C175-60+'Main Data Entry'!$D$23)/(60*'Main Data Entry'!$D$22-'Main Data Entry'!$D$23))*(-1)*'Main Data Entry'!$G$21,0))</f>
        <v>0</v>
      </c>
      <c r="R175" s="189"/>
      <c r="S175" s="266">
        <f t="shared" si="40"/>
        <v>59.963999999999999</v>
      </c>
      <c r="T175" s="100"/>
      <c r="U175" s="100"/>
      <c r="V175" s="100"/>
      <c r="W175" s="100"/>
      <c r="X175" s="115"/>
      <c r="Y175" s="115"/>
      <c r="Z175" s="115"/>
      <c r="AA175" s="115"/>
      <c r="AB175" s="242">
        <f t="shared" si="44"/>
        <v>43693.640277777922</v>
      </c>
      <c r="AC175" s="199"/>
      <c r="AD175" s="199"/>
      <c r="AE175" s="199">
        <f t="shared" si="29"/>
        <v>59.957351684570313</v>
      </c>
      <c r="AF175" s="200">
        <f t="shared" si="30"/>
        <v>453.41629028320313</v>
      </c>
    </row>
    <row r="176" spans="1:32" x14ac:dyDescent="0.35">
      <c r="A176" s="186" t="s">
        <v>181</v>
      </c>
      <c r="B176" s="187">
        <f t="shared" si="27"/>
        <v>43693.640289351999</v>
      </c>
      <c r="C176" s="188">
        <f t="shared" ca="1" si="38"/>
        <v>59.957351684570313</v>
      </c>
      <c r="D176" s="189">
        <f t="shared" ca="1" si="39"/>
        <v>453.39419555664063</v>
      </c>
      <c r="E176" s="190"/>
      <c r="F176" s="190"/>
      <c r="G176" s="191"/>
      <c r="H176" s="198"/>
      <c r="I176" s="199"/>
      <c r="J176" s="199"/>
      <c r="K176" s="199"/>
      <c r="L176" s="199"/>
      <c r="M176" s="199"/>
      <c r="N176" s="199">
        <f t="shared" ca="1" si="42"/>
        <v>454.02902221679688</v>
      </c>
      <c r="O176" s="200">
        <f t="shared" ca="1" si="43"/>
        <v>448.19947509765626</v>
      </c>
      <c r="P176" s="190">
        <f>'Main Data Entry'!$G$21</f>
        <v>0</v>
      </c>
      <c r="Q176" s="196">
        <f ca="1">IF($C176&gt;(60+'Main Data Entry'!$D$23),(($C176-60-'Main Data Entry'!$D$23)/(60*'Main Data Entry'!$D$22-'Main Data Entry'!$D$23))*(-1)*'Main Data Entry'!$G$21,IF($C176&lt;(60-'Main Data Entry'!$D$23),(($C176-60+'Main Data Entry'!$D$23)/(60*'Main Data Entry'!$D$22-'Main Data Entry'!$D$23))*(-1)*'Main Data Entry'!$G$21,0))</f>
        <v>0</v>
      </c>
      <c r="R176" s="189"/>
      <c r="S176" s="266">
        <f t="shared" si="40"/>
        <v>59.963999999999999</v>
      </c>
      <c r="T176" s="38"/>
      <c r="AB176" s="242">
        <f t="shared" si="44"/>
        <v>43693.640289351999</v>
      </c>
      <c r="AC176" s="199">
        <v>59.957351684570313</v>
      </c>
      <c r="AD176" s="199">
        <v>453.39419555664063</v>
      </c>
      <c r="AE176" s="199">
        <f t="shared" si="29"/>
        <v>59.957351684570313</v>
      </c>
      <c r="AF176" s="200">
        <f t="shared" si="30"/>
        <v>453.39419555664063</v>
      </c>
    </row>
    <row r="177" spans="1:32" x14ac:dyDescent="0.35">
      <c r="A177" s="186" t="s">
        <v>182</v>
      </c>
      <c r="B177" s="187">
        <f t="shared" si="27"/>
        <v>43693.640300926076</v>
      </c>
      <c r="C177" s="188">
        <f t="shared" ref="C177:C208" ca="1" si="45">OFFSET($AE177,-$B$1,0)</f>
        <v>59.957351684570313</v>
      </c>
      <c r="D177" s="189">
        <f t="shared" ref="D177:D208" ca="1" si="46">OFFSET($AF177,-$B$1,0)</f>
        <v>453.39419555664063</v>
      </c>
      <c r="E177" s="190"/>
      <c r="F177" s="190"/>
      <c r="G177" s="191"/>
      <c r="H177" s="198"/>
      <c r="I177" s="199"/>
      <c r="J177" s="199"/>
      <c r="K177" s="199"/>
      <c r="L177" s="199"/>
      <c r="M177" s="199"/>
      <c r="N177" s="199">
        <f t="shared" ca="1" si="42"/>
        <v>454.02902221679688</v>
      </c>
      <c r="O177" s="200">
        <f t="shared" ca="1" si="43"/>
        <v>448.19947509765626</v>
      </c>
      <c r="P177" s="190">
        <f>'Main Data Entry'!$G$21</f>
        <v>0</v>
      </c>
      <c r="Q177" s="196">
        <f ca="1">IF($C177&gt;(60+'Main Data Entry'!$D$23),(($C177-60-'Main Data Entry'!$D$23)/(60*'Main Data Entry'!$D$22-'Main Data Entry'!$D$23))*(-1)*'Main Data Entry'!$G$21,IF($C177&lt;(60-'Main Data Entry'!$D$23),(($C177-60+'Main Data Entry'!$D$23)/(60*'Main Data Entry'!$D$22-'Main Data Entry'!$D$23))*(-1)*'Main Data Entry'!$G$21,0))</f>
        <v>0</v>
      </c>
      <c r="R177" s="189"/>
      <c r="S177" s="266">
        <f t="shared" ref="S177:S208" si="47">Grid_Nominal_Frequency-Expected_Deadband_Setting</f>
        <v>59.963999999999999</v>
      </c>
      <c r="T177" s="38"/>
      <c r="AB177" s="242">
        <f t="shared" si="44"/>
        <v>43693.640300926076</v>
      </c>
      <c r="AC177" s="199"/>
      <c r="AD177" s="199"/>
      <c r="AE177" s="199">
        <f t="shared" si="29"/>
        <v>59.957351684570313</v>
      </c>
      <c r="AF177" s="200">
        <f t="shared" si="30"/>
        <v>453.39419555664063</v>
      </c>
    </row>
    <row r="178" spans="1:32" x14ac:dyDescent="0.35">
      <c r="A178" s="186" t="s">
        <v>183</v>
      </c>
      <c r="B178" s="187">
        <f t="shared" si="27"/>
        <v>43693.640312500153</v>
      </c>
      <c r="C178" s="188">
        <f t="shared" ca="1" si="45"/>
        <v>59.958869934082031</v>
      </c>
      <c r="D178" s="189">
        <f t="shared" ca="1" si="46"/>
        <v>453.37210083007813</v>
      </c>
      <c r="E178" s="190"/>
      <c r="F178" s="190"/>
      <c r="G178" s="191"/>
      <c r="H178" s="198"/>
      <c r="I178" s="199"/>
      <c r="J178" s="199"/>
      <c r="K178" s="199"/>
      <c r="L178" s="199"/>
      <c r="M178" s="199"/>
      <c r="N178" s="199">
        <f t="shared" ca="1" si="42"/>
        <v>454.02902221679688</v>
      </c>
      <c r="O178" s="200">
        <f t="shared" ca="1" si="43"/>
        <v>448.19947509765626</v>
      </c>
      <c r="P178" s="190">
        <f>'Main Data Entry'!$G$21</f>
        <v>0</v>
      </c>
      <c r="Q178" s="196">
        <f ca="1">IF($C178&gt;(60+'Main Data Entry'!$D$23),(($C178-60-'Main Data Entry'!$D$23)/(60*'Main Data Entry'!$D$22-'Main Data Entry'!$D$23))*(-1)*'Main Data Entry'!$G$21,IF($C178&lt;(60-'Main Data Entry'!$D$23),(($C178-60+'Main Data Entry'!$D$23)/(60*'Main Data Entry'!$D$22-'Main Data Entry'!$D$23))*(-1)*'Main Data Entry'!$G$21,0))</f>
        <v>0</v>
      </c>
      <c r="R178" s="189"/>
      <c r="S178" s="266">
        <f t="shared" si="47"/>
        <v>59.963999999999999</v>
      </c>
      <c r="T178" s="38"/>
      <c r="AB178" s="242">
        <f t="shared" si="44"/>
        <v>43693.640312500153</v>
      </c>
      <c r="AC178" s="199">
        <v>59.958869934082031</v>
      </c>
      <c r="AD178" s="199">
        <v>453.37210083007813</v>
      </c>
      <c r="AE178" s="199">
        <f t="shared" si="29"/>
        <v>59.958869934082031</v>
      </c>
      <c r="AF178" s="200">
        <f t="shared" si="30"/>
        <v>453.37210083007813</v>
      </c>
    </row>
    <row r="179" spans="1:32" x14ac:dyDescent="0.35">
      <c r="A179" s="186" t="s">
        <v>184</v>
      </c>
      <c r="B179" s="187">
        <f t="shared" si="27"/>
        <v>43693.640324074229</v>
      </c>
      <c r="C179" s="188">
        <f t="shared" ca="1" si="45"/>
        <v>59.958869934082031</v>
      </c>
      <c r="D179" s="189">
        <f t="shared" ca="1" si="46"/>
        <v>453.37210083007813</v>
      </c>
      <c r="E179" s="190"/>
      <c r="F179" s="190"/>
      <c r="G179" s="191"/>
      <c r="H179" s="198"/>
      <c r="I179" s="199"/>
      <c r="J179" s="199"/>
      <c r="K179" s="199"/>
      <c r="L179" s="199"/>
      <c r="M179" s="199"/>
      <c r="N179" s="199">
        <f t="shared" ca="1" si="42"/>
        <v>454.02902221679688</v>
      </c>
      <c r="O179" s="200">
        <f t="shared" ca="1" si="43"/>
        <v>448.19947509765626</v>
      </c>
      <c r="P179" s="190">
        <f>'Main Data Entry'!$G$21</f>
        <v>0</v>
      </c>
      <c r="Q179" s="196">
        <f ca="1">IF($C179&gt;(60+'Main Data Entry'!$D$23),(($C179-60-'Main Data Entry'!$D$23)/(60*'Main Data Entry'!$D$22-'Main Data Entry'!$D$23))*(-1)*'Main Data Entry'!$G$21,IF($C179&lt;(60-'Main Data Entry'!$D$23),(($C179-60+'Main Data Entry'!$D$23)/(60*'Main Data Entry'!$D$22-'Main Data Entry'!$D$23))*(-1)*'Main Data Entry'!$G$21,0))</f>
        <v>0</v>
      </c>
      <c r="R179" s="189"/>
      <c r="S179" s="266">
        <f t="shared" si="47"/>
        <v>59.963999999999999</v>
      </c>
      <c r="T179" s="38"/>
      <c r="AB179" s="242">
        <f t="shared" si="44"/>
        <v>43693.640324074229</v>
      </c>
      <c r="AC179" s="199"/>
      <c r="AD179" s="199"/>
      <c r="AE179" s="199">
        <f t="shared" si="29"/>
        <v>59.958869934082031</v>
      </c>
      <c r="AF179" s="200">
        <f t="shared" si="30"/>
        <v>453.37210083007813</v>
      </c>
    </row>
    <row r="180" spans="1:32" x14ac:dyDescent="0.35">
      <c r="A180" s="186" t="s">
        <v>185</v>
      </c>
      <c r="B180" s="187">
        <f t="shared" si="27"/>
        <v>43693.640335648306</v>
      </c>
      <c r="C180" s="188">
        <f t="shared" ca="1" si="45"/>
        <v>59.958950042724609</v>
      </c>
      <c r="D180" s="189">
        <f t="shared" ca="1" si="46"/>
        <v>453.35003662109375</v>
      </c>
      <c r="E180" s="190"/>
      <c r="F180" s="190"/>
      <c r="G180" s="191"/>
      <c r="H180" s="198"/>
      <c r="I180" s="199"/>
      <c r="J180" s="199"/>
      <c r="K180" s="199"/>
      <c r="L180" s="199"/>
      <c r="M180" s="199"/>
      <c r="N180" s="199">
        <f t="shared" ca="1" si="42"/>
        <v>454.02902221679688</v>
      </c>
      <c r="O180" s="200">
        <f t="shared" ca="1" si="43"/>
        <v>448.19947509765626</v>
      </c>
      <c r="P180" s="190">
        <f>'Main Data Entry'!$G$21</f>
        <v>0</v>
      </c>
      <c r="Q180" s="196">
        <f ca="1">IF($C180&gt;(60+'Main Data Entry'!$D$23),(($C180-60-'Main Data Entry'!$D$23)/(60*'Main Data Entry'!$D$22-'Main Data Entry'!$D$23))*(-1)*'Main Data Entry'!$G$21,IF($C180&lt;(60-'Main Data Entry'!$D$23),(($C180-60+'Main Data Entry'!$D$23)/(60*'Main Data Entry'!$D$22-'Main Data Entry'!$D$23))*(-1)*'Main Data Entry'!$G$21,0))</f>
        <v>0</v>
      </c>
      <c r="R180" s="189"/>
      <c r="S180" s="266">
        <f t="shared" si="47"/>
        <v>59.963999999999999</v>
      </c>
      <c r="T180" s="38"/>
      <c r="AB180" s="242">
        <f t="shared" si="44"/>
        <v>43693.640335648306</v>
      </c>
      <c r="AC180" s="199">
        <v>59.958950042724609</v>
      </c>
      <c r="AD180" s="199">
        <v>453.35003662109375</v>
      </c>
      <c r="AE180" s="199">
        <f t="shared" si="29"/>
        <v>59.958950042724609</v>
      </c>
      <c r="AF180" s="200">
        <f t="shared" si="30"/>
        <v>453.35003662109375</v>
      </c>
    </row>
    <row r="181" spans="1:32" x14ac:dyDescent="0.35">
      <c r="A181" s="186" t="s">
        <v>186</v>
      </c>
      <c r="B181" s="187">
        <f t="shared" si="27"/>
        <v>43693.640347222383</v>
      </c>
      <c r="C181" s="188">
        <f t="shared" ca="1" si="45"/>
        <v>59.958950042724609</v>
      </c>
      <c r="D181" s="189">
        <f t="shared" ca="1" si="46"/>
        <v>453.35003662109375</v>
      </c>
      <c r="E181" s="190"/>
      <c r="F181" s="190"/>
      <c r="G181" s="191"/>
      <c r="H181" s="198"/>
      <c r="I181" s="199"/>
      <c r="J181" s="199"/>
      <c r="K181" s="199"/>
      <c r="L181" s="199"/>
      <c r="M181" s="199"/>
      <c r="N181" s="199">
        <f t="shared" ca="1" si="42"/>
        <v>454.02902221679688</v>
      </c>
      <c r="O181" s="200">
        <f t="shared" ca="1" si="43"/>
        <v>448.19947509765626</v>
      </c>
      <c r="P181" s="190">
        <f>'Main Data Entry'!$G$21</f>
        <v>0</v>
      </c>
      <c r="Q181" s="196">
        <f ca="1">IF($C181&gt;(60+'Main Data Entry'!$D$23),(($C181-60-'Main Data Entry'!$D$23)/(60*'Main Data Entry'!$D$22-'Main Data Entry'!$D$23))*(-1)*'Main Data Entry'!$G$21,IF($C181&lt;(60-'Main Data Entry'!$D$23),(($C181-60+'Main Data Entry'!$D$23)/(60*'Main Data Entry'!$D$22-'Main Data Entry'!$D$23))*(-1)*'Main Data Entry'!$G$21,0))</f>
        <v>0</v>
      </c>
      <c r="R181" s="189"/>
      <c r="S181" s="266">
        <f t="shared" si="47"/>
        <v>59.963999999999999</v>
      </c>
      <c r="T181" s="38"/>
      <c r="AB181" s="242">
        <f t="shared" si="44"/>
        <v>43693.640347222383</v>
      </c>
      <c r="AC181" s="199"/>
      <c r="AD181" s="199"/>
      <c r="AE181" s="199">
        <f t="shared" si="29"/>
        <v>59.958950042724609</v>
      </c>
      <c r="AF181" s="200">
        <f t="shared" si="30"/>
        <v>453.35003662109375</v>
      </c>
    </row>
    <row r="182" spans="1:32" x14ac:dyDescent="0.35">
      <c r="A182" s="186" t="s">
        <v>187</v>
      </c>
      <c r="B182" s="187">
        <f t="shared" si="27"/>
        <v>43693.64035879646</v>
      </c>
      <c r="C182" s="188">
        <f t="shared" ca="1" si="45"/>
        <v>59.959026336669922</v>
      </c>
      <c r="D182" s="189">
        <f t="shared" ca="1" si="46"/>
        <v>453.32675170898438</v>
      </c>
      <c r="E182" s="190"/>
      <c r="F182" s="190"/>
      <c r="G182" s="191"/>
      <c r="H182" s="198"/>
      <c r="I182" s="199"/>
      <c r="J182" s="199"/>
      <c r="K182" s="199"/>
      <c r="L182" s="199"/>
      <c r="M182" s="199"/>
      <c r="N182" s="199"/>
      <c r="O182" s="200"/>
      <c r="P182" s="190">
        <f>'Main Data Entry'!$G$21</f>
        <v>0</v>
      </c>
      <c r="Q182" s="196">
        <f ca="1">IF($C182&gt;(60+'Main Data Entry'!$D$23),(($C182-60-'Main Data Entry'!$D$23)/(60*'Main Data Entry'!$D$22-'Main Data Entry'!$D$23))*(-1)*'Main Data Entry'!$G$21,IF($C182&lt;(60-'Main Data Entry'!$D$23),(($C182-60+'Main Data Entry'!$D$23)/(60*'Main Data Entry'!$D$22-'Main Data Entry'!$D$23))*(-1)*'Main Data Entry'!$G$21,0))</f>
        <v>0</v>
      </c>
      <c r="R182" s="189"/>
      <c r="S182" s="266">
        <f t="shared" si="47"/>
        <v>59.963999999999999</v>
      </c>
      <c r="T182" s="38"/>
      <c r="AB182" s="242">
        <f t="shared" si="44"/>
        <v>43693.64035879646</v>
      </c>
      <c r="AC182" s="199">
        <v>59.959026336669922</v>
      </c>
      <c r="AD182" s="199">
        <v>453.32675170898438</v>
      </c>
      <c r="AE182" s="199">
        <f t="shared" si="29"/>
        <v>59.959026336669922</v>
      </c>
      <c r="AF182" s="200">
        <f t="shared" si="30"/>
        <v>453.32675170898438</v>
      </c>
    </row>
    <row r="183" spans="1:32" x14ac:dyDescent="0.35">
      <c r="A183" s="186" t="s">
        <v>188</v>
      </c>
      <c r="B183" s="187">
        <f t="shared" si="27"/>
        <v>43693.640370370536</v>
      </c>
      <c r="C183" s="188">
        <f t="shared" ca="1" si="45"/>
        <v>59.959026336669922</v>
      </c>
      <c r="D183" s="189">
        <f t="shared" ca="1" si="46"/>
        <v>453.32675170898438</v>
      </c>
      <c r="E183" s="190"/>
      <c r="F183" s="190"/>
      <c r="G183" s="191"/>
      <c r="H183" s="198"/>
      <c r="I183" s="199"/>
      <c r="J183" s="199"/>
      <c r="K183" s="199"/>
      <c r="L183" s="199"/>
      <c r="M183" s="199"/>
      <c r="N183" s="199"/>
      <c r="O183" s="200"/>
      <c r="P183" s="190">
        <f>'Main Data Entry'!$G$21</f>
        <v>0</v>
      </c>
      <c r="Q183" s="196">
        <f ca="1">IF($C183&gt;(60+'Main Data Entry'!$D$23),(($C183-60-'Main Data Entry'!$D$23)/(60*'Main Data Entry'!$D$22-'Main Data Entry'!$D$23))*(-1)*'Main Data Entry'!$G$21,IF($C183&lt;(60-'Main Data Entry'!$D$23),(($C183-60+'Main Data Entry'!$D$23)/(60*'Main Data Entry'!$D$22-'Main Data Entry'!$D$23))*(-1)*'Main Data Entry'!$G$21,0))</f>
        <v>0</v>
      </c>
      <c r="R183" s="189"/>
      <c r="S183" s="266">
        <f t="shared" si="47"/>
        <v>59.963999999999999</v>
      </c>
      <c r="T183" s="38"/>
      <c r="AB183" s="242">
        <f t="shared" si="44"/>
        <v>43693.640370370536</v>
      </c>
      <c r="AC183" s="199"/>
      <c r="AD183" s="199"/>
      <c r="AE183" s="199">
        <f t="shared" si="29"/>
        <v>59.959026336669922</v>
      </c>
      <c r="AF183" s="200">
        <f t="shared" si="30"/>
        <v>453.32675170898438</v>
      </c>
    </row>
    <row r="184" spans="1:32" x14ac:dyDescent="0.35">
      <c r="A184" s="186" t="s">
        <v>189</v>
      </c>
      <c r="B184" s="187">
        <f t="shared" si="27"/>
        <v>43693.640381944613</v>
      </c>
      <c r="C184" s="188">
        <f t="shared" ca="1" si="45"/>
        <v>59.9591064453125</v>
      </c>
      <c r="D184" s="189">
        <f t="shared" ca="1" si="46"/>
        <v>452.82525634765625</v>
      </c>
      <c r="E184" s="190"/>
      <c r="F184" s="190"/>
      <c r="G184" s="191"/>
      <c r="H184" s="198"/>
      <c r="I184" s="199"/>
      <c r="J184" s="199"/>
      <c r="K184" s="199"/>
      <c r="L184" s="199"/>
      <c r="M184" s="199"/>
      <c r="N184" s="199"/>
      <c r="O184" s="200"/>
      <c r="P184" s="190">
        <f>'Main Data Entry'!$G$21</f>
        <v>0</v>
      </c>
      <c r="Q184" s="196">
        <f ca="1">IF($C184&gt;(60+'Main Data Entry'!$D$23),(($C184-60-'Main Data Entry'!$D$23)/(60*'Main Data Entry'!$D$22-'Main Data Entry'!$D$23))*(-1)*'Main Data Entry'!$G$21,IF($C184&lt;(60-'Main Data Entry'!$D$23),(($C184-60+'Main Data Entry'!$D$23)/(60*'Main Data Entry'!$D$22-'Main Data Entry'!$D$23))*(-1)*'Main Data Entry'!$G$21,0))</f>
        <v>0</v>
      </c>
      <c r="R184" s="189"/>
      <c r="S184" s="266">
        <f t="shared" si="47"/>
        <v>59.963999999999999</v>
      </c>
      <c r="T184" s="38"/>
      <c r="AB184" s="242">
        <f t="shared" si="44"/>
        <v>43693.640381944613</v>
      </c>
      <c r="AC184" s="199">
        <v>59.9591064453125</v>
      </c>
      <c r="AD184" s="199">
        <v>452.82525634765625</v>
      </c>
      <c r="AE184" s="199">
        <f t="shared" si="29"/>
        <v>59.9591064453125</v>
      </c>
      <c r="AF184" s="200">
        <f t="shared" si="30"/>
        <v>452.82525634765625</v>
      </c>
    </row>
    <row r="185" spans="1:32" x14ac:dyDescent="0.35">
      <c r="A185" s="186" t="s">
        <v>190</v>
      </c>
      <c r="B185" s="187">
        <f t="shared" si="27"/>
        <v>43693.64039351869</v>
      </c>
      <c r="C185" s="188">
        <f t="shared" ca="1" si="45"/>
        <v>59.9591064453125</v>
      </c>
      <c r="D185" s="189">
        <f t="shared" ca="1" si="46"/>
        <v>452.82525634765625</v>
      </c>
      <c r="E185" s="190"/>
      <c r="F185" s="190"/>
      <c r="G185" s="191"/>
      <c r="H185" s="198"/>
      <c r="I185" s="199"/>
      <c r="J185" s="199"/>
      <c r="K185" s="199"/>
      <c r="L185" s="199"/>
      <c r="M185" s="199"/>
      <c r="N185" s="199"/>
      <c r="O185" s="200"/>
      <c r="P185" s="190">
        <f>'Main Data Entry'!$G$21</f>
        <v>0</v>
      </c>
      <c r="Q185" s="196">
        <f ca="1">IF($C185&gt;(60+'Main Data Entry'!$D$23),(($C185-60-'Main Data Entry'!$D$23)/(60*'Main Data Entry'!$D$22-'Main Data Entry'!$D$23))*(-1)*'Main Data Entry'!$G$21,IF($C185&lt;(60-'Main Data Entry'!$D$23),(($C185-60+'Main Data Entry'!$D$23)/(60*'Main Data Entry'!$D$22-'Main Data Entry'!$D$23))*(-1)*'Main Data Entry'!$G$21,0))</f>
        <v>0</v>
      </c>
      <c r="R185" s="189"/>
      <c r="S185" s="266">
        <f t="shared" si="47"/>
        <v>59.963999999999999</v>
      </c>
      <c r="T185" s="38"/>
      <c r="AB185" s="242">
        <f t="shared" si="44"/>
        <v>43693.64039351869</v>
      </c>
      <c r="AC185" s="199"/>
      <c r="AD185" s="199"/>
      <c r="AE185" s="199">
        <f t="shared" si="29"/>
        <v>59.9591064453125</v>
      </c>
      <c r="AF185" s="200">
        <f t="shared" si="30"/>
        <v>452.82525634765625</v>
      </c>
    </row>
    <row r="186" spans="1:32" x14ac:dyDescent="0.35">
      <c r="A186" s="186" t="s">
        <v>191</v>
      </c>
      <c r="B186" s="187">
        <f t="shared" si="27"/>
        <v>43693.640405092767</v>
      </c>
      <c r="C186" s="188">
        <f t="shared" ca="1" si="45"/>
        <v>59.959182739257813</v>
      </c>
      <c r="D186" s="189">
        <f t="shared" ca="1" si="46"/>
        <v>452.82376098632813</v>
      </c>
      <c r="E186" s="190"/>
      <c r="F186" s="190"/>
      <c r="G186" s="191"/>
      <c r="H186" s="198"/>
      <c r="I186" s="199"/>
      <c r="J186" s="199"/>
      <c r="K186" s="199"/>
      <c r="L186" s="199"/>
      <c r="M186" s="199"/>
      <c r="N186" s="199"/>
      <c r="O186" s="200"/>
      <c r="P186" s="190">
        <f>'Main Data Entry'!$G$21</f>
        <v>0</v>
      </c>
      <c r="Q186" s="196">
        <f ca="1">IF($C186&gt;(60+'Main Data Entry'!$D$23),(($C186-60-'Main Data Entry'!$D$23)/(60*'Main Data Entry'!$D$22-'Main Data Entry'!$D$23))*(-1)*'Main Data Entry'!$G$21,IF($C186&lt;(60-'Main Data Entry'!$D$23),(($C186-60+'Main Data Entry'!$D$23)/(60*'Main Data Entry'!$D$22-'Main Data Entry'!$D$23))*(-1)*'Main Data Entry'!$G$21,0))</f>
        <v>0</v>
      </c>
      <c r="R186" s="189"/>
      <c r="S186" s="266">
        <f t="shared" si="47"/>
        <v>59.963999999999999</v>
      </c>
      <c r="T186" s="38"/>
      <c r="AB186" s="242">
        <f t="shared" ref="AB186:AB201" si="48">AB185+TIME(0,0,1)</f>
        <v>43693.640405092767</v>
      </c>
      <c r="AC186" s="199">
        <v>59.959182739257813</v>
      </c>
      <c r="AD186" s="199">
        <v>452.82376098632813</v>
      </c>
      <c r="AE186" s="199">
        <f t="shared" si="29"/>
        <v>59.959182739257813</v>
      </c>
      <c r="AF186" s="200">
        <f t="shared" si="30"/>
        <v>452.82376098632813</v>
      </c>
    </row>
    <row r="187" spans="1:32" x14ac:dyDescent="0.35">
      <c r="A187" s="186" t="s">
        <v>192</v>
      </c>
      <c r="B187" s="187">
        <f t="shared" ref="B187:B241" si="49">B186+TIME(0,0,1)</f>
        <v>43693.640416666844</v>
      </c>
      <c r="C187" s="188">
        <f t="shared" ca="1" si="45"/>
        <v>59.959182739257813</v>
      </c>
      <c r="D187" s="189">
        <f t="shared" ca="1" si="46"/>
        <v>452.82376098632813</v>
      </c>
      <c r="E187" s="190"/>
      <c r="F187" s="190"/>
      <c r="G187" s="191"/>
      <c r="H187" s="198"/>
      <c r="I187" s="199"/>
      <c r="J187" s="199"/>
      <c r="K187" s="199"/>
      <c r="L187" s="199"/>
      <c r="M187" s="199"/>
      <c r="N187" s="199"/>
      <c r="O187" s="200"/>
      <c r="P187" s="190">
        <f>'Main Data Entry'!$G$21</f>
        <v>0</v>
      </c>
      <c r="Q187" s="196">
        <f ca="1">IF($C187&gt;(60+'Main Data Entry'!$D$23),(($C187-60-'Main Data Entry'!$D$23)/(60*'Main Data Entry'!$D$22-'Main Data Entry'!$D$23))*(-1)*'Main Data Entry'!$G$21,IF($C187&lt;(60-'Main Data Entry'!$D$23),(($C187-60+'Main Data Entry'!$D$23)/(60*'Main Data Entry'!$D$22-'Main Data Entry'!$D$23))*(-1)*'Main Data Entry'!$G$21,0))</f>
        <v>0</v>
      </c>
      <c r="R187" s="189"/>
      <c r="S187" s="266">
        <f t="shared" si="47"/>
        <v>59.963999999999999</v>
      </c>
      <c r="T187" s="38"/>
      <c r="AB187" s="242">
        <f t="shared" si="48"/>
        <v>43693.640416666844</v>
      </c>
      <c r="AC187" s="199"/>
      <c r="AD187" s="199"/>
      <c r="AE187" s="199">
        <f t="shared" si="29"/>
        <v>59.959182739257813</v>
      </c>
      <c r="AF187" s="200">
        <f t="shared" si="30"/>
        <v>452.82376098632813</v>
      </c>
    </row>
    <row r="188" spans="1:32" x14ac:dyDescent="0.35">
      <c r="A188" s="186" t="s">
        <v>193</v>
      </c>
      <c r="B188" s="187">
        <f t="shared" si="49"/>
        <v>43693.64042824092</v>
      </c>
      <c r="C188" s="188">
        <f t="shared" ca="1" si="45"/>
        <v>59.958370208740234</v>
      </c>
      <c r="D188" s="189">
        <f t="shared" ca="1" si="46"/>
        <v>453.44039916992188</v>
      </c>
      <c r="E188" s="190"/>
      <c r="F188" s="190"/>
      <c r="G188" s="191"/>
      <c r="H188" s="198"/>
      <c r="I188" s="199"/>
      <c r="J188" s="199"/>
      <c r="K188" s="199"/>
      <c r="L188" s="199"/>
      <c r="M188" s="199"/>
      <c r="N188" s="199"/>
      <c r="O188" s="200"/>
      <c r="P188" s="190">
        <f>'Main Data Entry'!$G$21</f>
        <v>0</v>
      </c>
      <c r="Q188" s="196">
        <f ca="1">IF($C188&gt;(60+'Main Data Entry'!$D$23),(($C188-60-'Main Data Entry'!$D$23)/(60*'Main Data Entry'!$D$22-'Main Data Entry'!$D$23))*(-1)*'Main Data Entry'!$G$21,IF($C188&lt;(60-'Main Data Entry'!$D$23),(($C188-60+'Main Data Entry'!$D$23)/(60*'Main Data Entry'!$D$22-'Main Data Entry'!$D$23))*(-1)*'Main Data Entry'!$G$21,0))</f>
        <v>0</v>
      </c>
      <c r="R188" s="189"/>
      <c r="S188" s="266">
        <f t="shared" si="47"/>
        <v>59.963999999999999</v>
      </c>
      <c r="T188" s="38"/>
      <c r="AB188" s="242">
        <f t="shared" si="48"/>
        <v>43693.64042824092</v>
      </c>
      <c r="AC188" s="199">
        <v>59.958370208740234</v>
      </c>
      <c r="AD188" s="199">
        <v>453.44039916992188</v>
      </c>
      <c r="AE188" s="199">
        <f t="shared" si="29"/>
        <v>59.958370208740234</v>
      </c>
      <c r="AF188" s="200">
        <f t="shared" si="30"/>
        <v>453.44039916992188</v>
      </c>
    </row>
    <row r="189" spans="1:32" x14ac:dyDescent="0.35">
      <c r="A189" s="186" t="s">
        <v>194</v>
      </c>
      <c r="B189" s="187">
        <f t="shared" si="49"/>
        <v>43693.640439814997</v>
      </c>
      <c r="C189" s="188">
        <f t="shared" ca="1" si="45"/>
        <v>59.958370208740234</v>
      </c>
      <c r="D189" s="189">
        <f t="shared" ca="1" si="46"/>
        <v>453.44039916992188</v>
      </c>
      <c r="E189" s="190"/>
      <c r="F189" s="190"/>
      <c r="G189" s="191"/>
      <c r="H189" s="198"/>
      <c r="I189" s="199"/>
      <c r="J189" s="199"/>
      <c r="K189" s="199"/>
      <c r="L189" s="199"/>
      <c r="M189" s="199"/>
      <c r="N189" s="199"/>
      <c r="O189" s="200"/>
      <c r="P189" s="190">
        <f>'Main Data Entry'!$G$21</f>
        <v>0</v>
      </c>
      <c r="Q189" s="196">
        <f ca="1">IF($C189&gt;(60+'Main Data Entry'!$D$23),(($C189-60-'Main Data Entry'!$D$23)/(60*'Main Data Entry'!$D$22-'Main Data Entry'!$D$23))*(-1)*'Main Data Entry'!$G$21,IF($C189&lt;(60-'Main Data Entry'!$D$23),(($C189-60+'Main Data Entry'!$D$23)/(60*'Main Data Entry'!$D$22-'Main Data Entry'!$D$23))*(-1)*'Main Data Entry'!$G$21,0))</f>
        <v>0</v>
      </c>
      <c r="R189" s="189"/>
      <c r="S189" s="266">
        <f t="shared" si="47"/>
        <v>59.963999999999999</v>
      </c>
      <c r="T189" s="38"/>
      <c r="AB189" s="242">
        <f t="shared" si="48"/>
        <v>43693.640439814997</v>
      </c>
      <c r="AC189" s="199"/>
      <c r="AD189" s="199"/>
      <c r="AE189" s="199">
        <f t="shared" si="29"/>
        <v>59.958370208740234</v>
      </c>
      <c r="AF189" s="200">
        <f t="shared" si="30"/>
        <v>453.44039916992188</v>
      </c>
    </row>
    <row r="190" spans="1:32" x14ac:dyDescent="0.35">
      <c r="A190" s="186" t="s">
        <v>195</v>
      </c>
      <c r="B190" s="187">
        <f t="shared" si="49"/>
        <v>43693.640451389074</v>
      </c>
      <c r="C190" s="188">
        <f t="shared" ca="1" si="45"/>
        <v>59.957550048828125</v>
      </c>
      <c r="D190" s="189">
        <f t="shared" ca="1" si="46"/>
        <v>453.4422607421875</v>
      </c>
      <c r="E190" s="190"/>
      <c r="F190" s="190"/>
      <c r="G190" s="191"/>
      <c r="H190" s="198"/>
      <c r="I190" s="199"/>
      <c r="J190" s="199"/>
      <c r="K190" s="199"/>
      <c r="L190" s="199"/>
      <c r="M190" s="199"/>
      <c r="N190" s="199"/>
      <c r="O190" s="200"/>
      <c r="P190" s="190">
        <f>'Main Data Entry'!$G$21</f>
        <v>0</v>
      </c>
      <c r="Q190" s="196">
        <f ca="1">IF($C190&gt;(60+'Main Data Entry'!$D$23),(($C190-60-'Main Data Entry'!$D$23)/(60*'Main Data Entry'!$D$22-'Main Data Entry'!$D$23))*(-1)*'Main Data Entry'!$G$21,IF($C190&lt;(60-'Main Data Entry'!$D$23),(($C190-60+'Main Data Entry'!$D$23)/(60*'Main Data Entry'!$D$22-'Main Data Entry'!$D$23))*(-1)*'Main Data Entry'!$G$21,0))</f>
        <v>0</v>
      </c>
      <c r="R190" s="189"/>
      <c r="S190" s="266">
        <f t="shared" si="47"/>
        <v>59.963999999999999</v>
      </c>
      <c r="T190" s="38"/>
      <c r="AB190" s="242">
        <f t="shared" si="48"/>
        <v>43693.640451389074</v>
      </c>
      <c r="AC190" s="199">
        <v>59.957550048828125</v>
      </c>
      <c r="AD190" s="199">
        <v>453.4422607421875</v>
      </c>
      <c r="AE190" s="199">
        <f t="shared" si="29"/>
        <v>59.957550048828125</v>
      </c>
      <c r="AF190" s="200">
        <f t="shared" si="30"/>
        <v>453.4422607421875</v>
      </c>
    </row>
    <row r="191" spans="1:32" x14ac:dyDescent="0.35">
      <c r="A191" s="186" t="s">
        <v>196</v>
      </c>
      <c r="B191" s="187">
        <f t="shared" si="49"/>
        <v>43693.640462963151</v>
      </c>
      <c r="C191" s="188">
        <f t="shared" ca="1" si="45"/>
        <v>59.957550048828125</v>
      </c>
      <c r="D191" s="189">
        <f t="shared" ca="1" si="46"/>
        <v>453.4422607421875</v>
      </c>
      <c r="E191" s="190"/>
      <c r="F191" s="190"/>
      <c r="G191" s="191"/>
      <c r="H191" s="198"/>
      <c r="I191" s="199"/>
      <c r="J191" s="199"/>
      <c r="K191" s="199"/>
      <c r="L191" s="199"/>
      <c r="M191" s="199"/>
      <c r="N191" s="199"/>
      <c r="O191" s="200"/>
      <c r="P191" s="190">
        <f>'Main Data Entry'!$G$21</f>
        <v>0</v>
      </c>
      <c r="Q191" s="196">
        <f ca="1">IF($C191&gt;(60+'Main Data Entry'!$D$23),(($C191-60-'Main Data Entry'!$D$23)/(60*'Main Data Entry'!$D$22-'Main Data Entry'!$D$23))*(-1)*'Main Data Entry'!$G$21,IF($C191&lt;(60-'Main Data Entry'!$D$23),(($C191-60+'Main Data Entry'!$D$23)/(60*'Main Data Entry'!$D$22-'Main Data Entry'!$D$23))*(-1)*'Main Data Entry'!$G$21,0))</f>
        <v>0</v>
      </c>
      <c r="R191" s="189"/>
      <c r="S191" s="266">
        <f t="shared" si="47"/>
        <v>59.963999999999999</v>
      </c>
      <c r="T191" s="38"/>
      <c r="AB191" s="242">
        <f t="shared" si="48"/>
        <v>43693.640462963151</v>
      </c>
      <c r="AC191" s="199"/>
      <c r="AD191" s="199"/>
      <c r="AE191" s="199">
        <f t="shared" si="29"/>
        <v>59.957550048828125</v>
      </c>
      <c r="AF191" s="200">
        <f t="shared" si="30"/>
        <v>453.4422607421875</v>
      </c>
    </row>
    <row r="192" spans="1:32" x14ac:dyDescent="0.35">
      <c r="A192" s="186" t="s">
        <v>197</v>
      </c>
      <c r="B192" s="187">
        <f t="shared" si="49"/>
        <v>43693.640474537227</v>
      </c>
      <c r="C192" s="188">
        <f t="shared" ca="1" si="45"/>
        <v>59.958534240722656</v>
      </c>
      <c r="D192" s="189">
        <f t="shared" ca="1" si="46"/>
        <v>453.03939819335938</v>
      </c>
      <c r="E192" s="190"/>
      <c r="F192" s="190"/>
      <c r="G192" s="191"/>
      <c r="H192" s="198"/>
      <c r="I192" s="199"/>
      <c r="J192" s="199"/>
      <c r="K192" s="199"/>
      <c r="L192" s="199"/>
      <c r="M192" s="199"/>
      <c r="N192" s="199"/>
      <c r="O192" s="200"/>
      <c r="P192" s="190">
        <f>'Main Data Entry'!$G$21</f>
        <v>0</v>
      </c>
      <c r="Q192" s="196">
        <f ca="1">IF($C192&gt;(60+'Main Data Entry'!$D$23),(($C192-60-'Main Data Entry'!$D$23)/(60*'Main Data Entry'!$D$22-'Main Data Entry'!$D$23))*(-1)*'Main Data Entry'!$G$21,IF($C192&lt;(60-'Main Data Entry'!$D$23),(($C192-60+'Main Data Entry'!$D$23)/(60*'Main Data Entry'!$D$22-'Main Data Entry'!$D$23))*(-1)*'Main Data Entry'!$G$21,0))</f>
        <v>0</v>
      </c>
      <c r="R192" s="189"/>
      <c r="S192" s="266">
        <f t="shared" si="47"/>
        <v>59.963999999999999</v>
      </c>
      <c r="T192" s="38"/>
      <c r="AB192" s="242">
        <f t="shared" si="48"/>
        <v>43693.640474537227</v>
      </c>
      <c r="AC192" s="199">
        <v>59.958534240722656</v>
      </c>
      <c r="AD192" s="199">
        <v>453.03939819335938</v>
      </c>
      <c r="AE192" s="199">
        <f t="shared" si="29"/>
        <v>59.958534240722656</v>
      </c>
      <c r="AF192" s="200">
        <f t="shared" si="30"/>
        <v>453.03939819335938</v>
      </c>
    </row>
    <row r="193" spans="1:32" x14ac:dyDescent="0.35">
      <c r="A193" s="186" t="s">
        <v>198</v>
      </c>
      <c r="B193" s="187">
        <f t="shared" si="49"/>
        <v>43693.640486111304</v>
      </c>
      <c r="C193" s="188">
        <f t="shared" ca="1" si="45"/>
        <v>59.958534240722656</v>
      </c>
      <c r="D193" s="189">
        <f t="shared" ca="1" si="46"/>
        <v>453.03939819335938</v>
      </c>
      <c r="E193" s="190"/>
      <c r="F193" s="190"/>
      <c r="G193" s="191"/>
      <c r="H193" s="198"/>
      <c r="I193" s="199"/>
      <c r="J193" s="199"/>
      <c r="K193" s="199"/>
      <c r="L193" s="199"/>
      <c r="M193" s="199"/>
      <c r="N193" s="199"/>
      <c r="O193" s="200"/>
      <c r="P193" s="190">
        <f>'Main Data Entry'!$G$21</f>
        <v>0</v>
      </c>
      <c r="Q193" s="196">
        <f ca="1">IF($C193&gt;(60+'Main Data Entry'!$D$23),(($C193-60-'Main Data Entry'!$D$23)/(60*'Main Data Entry'!$D$22-'Main Data Entry'!$D$23))*(-1)*'Main Data Entry'!$G$21,IF($C193&lt;(60-'Main Data Entry'!$D$23),(($C193-60+'Main Data Entry'!$D$23)/(60*'Main Data Entry'!$D$22-'Main Data Entry'!$D$23))*(-1)*'Main Data Entry'!$G$21,0))</f>
        <v>0</v>
      </c>
      <c r="R193" s="189"/>
      <c r="S193" s="266">
        <f t="shared" si="47"/>
        <v>59.963999999999999</v>
      </c>
      <c r="T193" s="38"/>
      <c r="AB193" s="242">
        <f t="shared" si="48"/>
        <v>43693.640486111304</v>
      </c>
      <c r="AC193" s="199"/>
      <c r="AD193" s="199"/>
      <c r="AE193" s="199">
        <f t="shared" si="29"/>
        <v>59.958534240722656</v>
      </c>
      <c r="AF193" s="200">
        <f t="shared" si="30"/>
        <v>453.03939819335938</v>
      </c>
    </row>
    <row r="194" spans="1:32" x14ac:dyDescent="0.35">
      <c r="A194" s="186" t="s">
        <v>199</v>
      </c>
      <c r="B194" s="187">
        <f t="shared" si="49"/>
        <v>43693.640497685381</v>
      </c>
      <c r="C194" s="188">
        <f t="shared" ca="1" si="45"/>
        <v>59.959518432617188</v>
      </c>
      <c r="D194" s="189">
        <f t="shared" ca="1" si="46"/>
        <v>453.03900146484375</v>
      </c>
      <c r="E194" s="190"/>
      <c r="F194" s="190"/>
      <c r="G194" s="191"/>
      <c r="H194" s="198"/>
      <c r="I194" s="199"/>
      <c r="J194" s="199"/>
      <c r="K194" s="199"/>
      <c r="L194" s="199"/>
      <c r="M194" s="199"/>
      <c r="N194" s="199"/>
      <c r="O194" s="200"/>
      <c r="P194" s="190">
        <f>'Main Data Entry'!$G$21</f>
        <v>0</v>
      </c>
      <c r="Q194" s="196">
        <f ca="1">IF($C194&gt;(60+'Main Data Entry'!$D$23),(($C194-60-'Main Data Entry'!$D$23)/(60*'Main Data Entry'!$D$22-'Main Data Entry'!$D$23))*(-1)*'Main Data Entry'!$G$21,IF($C194&lt;(60-'Main Data Entry'!$D$23),(($C194-60+'Main Data Entry'!$D$23)/(60*'Main Data Entry'!$D$22-'Main Data Entry'!$D$23))*(-1)*'Main Data Entry'!$G$21,0))</f>
        <v>0</v>
      </c>
      <c r="R194" s="189"/>
      <c r="S194" s="266">
        <f t="shared" si="47"/>
        <v>59.963999999999999</v>
      </c>
      <c r="T194" s="38"/>
      <c r="AB194" s="242">
        <f t="shared" si="48"/>
        <v>43693.640497685381</v>
      </c>
      <c r="AC194" s="199">
        <v>59.959518432617188</v>
      </c>
      <c r="AD194" s="199">
        <v>453.03900146484375</v>
      </c>
      <c r="AE194" s="199">
        <f t="shared" si="29"/>
        <v>59.959518432617188</v>
      </c>
      <c r="AF194" s="200">
        <f t="shared" si="30"/>
        <v>453.03900146484375</v>
      </c>
    </row>
    <row r="195" spans="1:32" x14ac:dyDescent="0.35">
      <c r="A195" s="186" t="s">
        <v>200</v>
      </c>
      <c r="B195" s="187">
        <f t="shared" si="49"/>
        <v>43693.640509259458</v>
      </c>
      <c r="C195" s="188">
        <f t="shared" ca="1" si="45"/>
        <v>59.959518432617188</v>
      </c>
      <c r="D195" s="189">
        <f t="shared" ca="1" si="46"/>
        <v>453.03900146484375</v>
      </c>
      <c r="E195" s="190"/>
      <c r="F195" s="190"/>
      <c r="G195" s="191"/>
      <c r="H195" s="198"/>
      <c r="I195" s="199"/>
      <c r="J195" s="199"/>
      <c r="K195" s="199"/>
      <c r="L195" s="199"/>
      <c r="M195" s="199"/>
      <c r="N195" s="199"/>
      <c r="O195" s="200"/>
      <c r="P195" s="190">
        <f>'Main Data Entry'!$G$21</f>
        <v>0</v>
      </c>
      <c r="Q195" s="196">
        <f ca="1">IF($C195&gt;(60+'Main Data Entry'!$D$23),(($C195-60-'Main Data Entry'!$D$23)/(60*'Main Data Entry'!$D$22-'Main Data Entry'!$D$23))*(-1)*'Main Data Entry'!$G$21,IF($C195&lt;(60-'Main Data Entry'!$D$23),(($C195-60+'Main Data Entry'!$D$23)/(60*'Main Data Entry'!$D$22-'Main Data Entry'!$D$23))*(-1)*'Main Data Entry'!$G$21,0))</f>
        <v>0</v>
      </c>
      <c r="R195" s="189"/>
      <c r="S195" s="266">
        <f t="shared" si="47"/>
        <v>59.963999999999999</v>
      </c>
      <c r="T195" s="38"/>
      <c r="AB195" s="242">
        <f t="shared" si="48"/>
        <v>43693.640509259458</v>
      </c>
      <c r="AC195" s="199"/>
      <c r="AD195" s="199"/>
      <c r="AE195" s="199">
        <f t="shared" si="29"/>
        <v>59.959518432617188</v>
      </c>
      <c r="AF195" s="200">
        <f t="shared" si="30"/>
        <v>453.03900146484375</v>
      </c>
    </row>
    <row r="196" spans="1:32" x14ac:dyDescent="0.35">
      <c r="A196" s="186" t="s">
        <v>201</v>
      </c>
      <c r="B196" s="187">
        <f t="shared" si="49"/>
        <v>43693.640520833535</v>
      </c>
      <c r="C196" s="188">
        <f t="shared" ca="1" si="45"/>
        <v>59.956417083740234</v>
      </c>
      <c r="D196" s="189">
        <f t="shared" ca="1" si="46"/>
        <v>453.71475219726563</v>
      </c>
      <c r="E196" s="190"/>
      <c r="F196" s="190"/>
      <c r="G196" s="191"/>
      <c r="H196" s="198"/>
      <c r="I196" s="199"/>
      <c r="J196" s="199"/>
      <c r="K196" s="199"/>
      <c r="L196" s="199"/>
      <c r="M196" s="199"/>
      <c r="N196" s="199"/>
      <c r="O196" s="200"/>
      <c r="P196" s="190">
        <f>'Main Data Entry'!$G$21</f>
        <v>0</v>
      </c>
      <c r="Q196" s="196">
        <f ca="1">IF($C196&gt;(60+'Main Data Entry'!$D$23),(($C196-60-'Main Data Entry'!$D$23)/(60*'Main Data Entry'!$D$22-'Main Data Entry'!$D$23))*(-1)*'Main Data Entry'!$G$21,IF($C196&lt;(60-'Main Data Entry'!$D$23),(($C196-60+'Main Data Entry'!$D$23)/(60*'Main Data Entry'!$D$22-'Main Data Entry'!$D$23))*(-1)*'Main Data Entry'!$G$21,0))</f>
        <v>0</v>
      </c>
      <c r="R196" s="189"/>
      <c r="S196" s="266">
        <f t="shared" si="47"/>
        <v>59.963999999999999</v>
      </c>
      <c r="T196" s="38"/>
      <c r="AB196" s="242">
        <f t="shared" si="48"/>
        <v>43693.640520833535</v>
      </c>
      <c r="AC196" s="199">
        <v>59.956417083740234</v>
      </c>
      <c r="AD196" s="199">
        <v>453.71475219726563</v>
      </c>
      <c r="AE196" s="199">
        <f t="shared" si="29"/>
        <v>59.956417083740234</v>
      </c>
      <c r="AF196" s="200">
        <f t="shared" si="30"/>
        <v>453.71475219726563</v>
      </c>
    </row>
    <row r="197" spans="1:32" x14ac:dyDescent="0.35">
      <c r="A197" s="186" t="s">
        <v>202</v>
      </c>
      <c r="B197" s="187">
        <f t="shared" si="49"/>
        <v>43693.640532407611</v>
      </c>
      <c r="C197" s="188">
        <f t="shared" ca="1" si="45"/>
        <v>59.956417083740234</v>
      </c>
      <c r="D197" s="189">
        <f t="shared" ca="1" si="46"/>
        <v>453.71475219726563</v>
      </c>
      <c r="E197" s="190"/>
      <c r="F197" s="190"/>
      <c r="G197" s="191"/>
      <c r="H197" s="198"/>
      <c r="I197" s="199"/>
      <c r="J197" s="199"/>
      <c r="K197" s="199"/>
      <c r="L197" s="199"/>
      <c r="M197" s="199"/>
      <c r="N197" s="199"/>
      <c r="O197" s="200"/>
      <c r="P197" s="190">
        <f>'Main Data Entry'!$G$21</f>
        <v>0</v>
      </c>
      <c r="Q197" s="196">
        <f ca="1">IF($C197&gt;(60+'Main Data Entry'!$D$23),(($C197-60-'Main Data Entry'!$D$23)/(60*'Main Data Entry'!$D$22-'Main Data Entry'!$D$23))*(-1)*'Main Data Entry'!$G$21,IF($C197&lt;(60-'Main Data Entry'!$D$23),(($C197-60+'Main Data Entry'!$D$23)/(60*'Main Data Entry'!$D$22-'Main Data Entry'!$D$23))*(-1)*'Main Data Entry'!$G$21,0))</f>
        <v>0</v>
      </c>
      <c r="R197" s="189"/>
      <c r="S197" s="266">
        <f t="shared" si="47"/>
        <v>59.963999999999999</v>
      </c>
      <c r="T197" s="38"/>
      <c r="AB197" s="242">
        <f t="shared" si="48"/>
        <v>43693.640532407611</v>
      </c>
      <c r="AC197" s="199"/>
      <c r="AD197" s="199"/>
      <c r="AE197" s="199">
        <f t="shared" si="29"/>
        <v>59.956417083740234</v>
      </c>
      <c r="AF197" s="200">
        <f t="shared" si="30"/>
        <v>453.71475219726563</v>
      </c>
    </row>
    <row r="198" spans="1:32" x14ac:dyDescent="0.35">
      <c r="A198" s="186" t="s">
        <v>203</v>
      </c>
      <c r="B198" s="187">
        <f t="shared" si="49"/>
        <v>43693.640543981688</v>
      </c>
      <c r="C198" s="188">
        <f t="shared" ca="1" si="45"/>
        <v>59.956401824951172</v>
      </c>
      <c r="D198" s="189">
        <f t="shared" ca="1" si="46"/>
        <v>453.71847534179688</v>
      </c>
      <c r="E198" s="190"/>
      <c r="F198" s="190"/>
      <c r="G198" s="191"/>
      <c r="H198" s="198"/>
      <c r="I198" s="199"/>
      <c r="J198" s="199"/>
      <c r="K198" s="199"/>
      <c r="L198" s="199"/>
      <c r="M198" s="199"/>
      <c r="N198" s="199"/>
      <c r="O198" s="200"/>
      <c r="P198" s="190">
        <f>'Main Data Entry'!$G$21</f>
        <v>0</v>
      </c>
      <c r="Q198" s="196">
        <f ca="1">IF($C198&gt;(60+'Main Data Entry'!$D$23),(($C198-60-'Main Data Entry'!$D$23)/(60*'Main Data Entry'!$D$22-'Main Data Entry'!$D$23))*(-1)*'Main Data Entry'!$G$21,IF($C198&lt;(60-'Main Data Entry'!$D$23),(($C198-60+'Main Data Entry'!$D$23)/(60*'Main Data Entry'!$D$22-'Main Data Entry'!$D$23))*(-1)*'Main Data Entry'!$G$21,0))</f>
        <v>0</v>
      </c>
      <c r="R198" s="189"/>
      <c r="S198" s="266">
        <f t="shared" si="47"/>
        <v>59.963999999999999</v>
      </c>
      <c r="T198" s="38"/>
      <c r="AB198" s="242">
        <f t="shared" si="48"/>
        <v>43693.640543981688</v>
      </c>
      <c r="AC198" s="199">
        <v>59.956401824951172</v>
      </c>
      <c r="AD198" s="199">
        <v>453.71847534179688</v>
      </c>
      <c r="AE198" s="199">
        <f t="shared" si="29"/>
        <v>59.956401824951172</v>
      </c>
      <c r="AF198" s="200">
        <f t="shared" si="30"/>
        <v>453.71847534179688</v>
      </c>
    </row>
    <row r="199" spans="1:32" x14ac:dyDescent="0.35">
      <c r="A199" s="186" t="s">
        <v>204</v>
      </c>
      <c r="B199" s="187">
        <f t="shared" si="49"/>
        <v>43693.640555555765</v>
      </c>
      <c r="C199" s="188">
        <f t="shared" ca="1" si="45"/>
        <v>59.956401824951172</v>
      </c>
      <c r="D199" s="189">
        <f t="shared" ca="1" si="46"/>
        <v>453.71847534179688</v>
      </c>
      <c r="E199" s="190"/>
      <c r="F199" s="190"/>
      <c r="G199" s="191"/>
      <c r="H199" s="198"/>
      <c r="I199" s="199"/>
      <c r="J199" s="199"/>
      <c r="K199" s="199"/>
      <c r="L199" s="199"/>
      <c r="M199" s="199"/>
      <c r="N199" s="199"/>
      <c r="O199" s="200"/>
      <c r="P199" s="190">
        <f>'Main Data Entry'!$G$21</f>
        <v>0</v>
      </c>
      <c r="Q199" s="196">
        <f ca="1">IF($C199&gt;(60+'Main Data Entry'!$D$23),(($C199-60-'Main Data Entry'!$D$23)/(60*'Main Data Entry'!$D$22-'Main Data Entry'!$D$23))*(-1)*'Main Data Entry'!$G$21,IF($C199&lt;(60-'Main Data Entry'!$D$23),(($C199-60+'Main Data Entry'!$D$23)/(60*'Main Data Entry'!$D$22-'Main Data Entry'!$D$23))*(-1)*'Main Data Entry'!$G$21,0))</f>
        <v>0</v>
      </c>
      <c r="R199" s="189"/>
      <c r="S199" s="266">
        <f t="shared" si="47"/>
        <v>59.963999999999999</v>
      </c>
      <c r="T199" s="38"/>
      <c r="AB199" s="242">
        <f t="shared" si="48"/>
        <v>43693.640555555765</v>
      </c>
      <c r="AC199" s="199"/>
      <c r="AD199" s="199"/>
      <c r="AE199" s="199">
        <f t="shared" si="29"/>
        <v>59.956401824951172</v>
      </c>
      <c r="AF199" s="200">
        <f t="shared" si="30"/>
        <v>453.71847534179688</v>
      </c>
    </row>
    <row r="200" spans="1:32" x14ac:dyDescent="0.35">
      <c r="A200" s="186" t="s">
        <v>205</v>
      </c>
      <c r="B200" s="187">
        <f t="shared" si="49"/>
        <v>43693.640567129842</v>
      </c>
      <c r="C200" s="188">
        <f t="shared" ca="1" si="45"/>
        <v>59.959266662597656</v>
      </c>
      <c r="D200" s="189">
        <f t="shared" ca="1" si="46"/>
        <v>453.15896606445313</v>
      </c>
      <c r="E200" s="190"/>
      <c r="F200" s="190"/>
      <c r="G200" s="191"/>
      <c r="H200" s="198"/>
      <c r="I200" s="199"/>
      <c r="J200" s="199"/>
      <c r="K200" s="199"/>
      <c r="L200" s="199"/>
      <c r="M200" s="199"/>
      <c r="N200" s="199"/>
      <c r="O200" s="200"/>
      <c r="P200" s="190">
        <f>'Main Data Entry'!$G$21</f>
        <v>0</v>
      </c>
      <c r="Q200" s="196">
        <f ca="1">IF($C200&gt;(60+'Main Data Entry'!$D$23),(($C200-60-'Main Data Entry'!$D$23)/(60*'Main Data Entry'!$D$22-'Main Data Entry'!$D$23))*(-1)*'Main Data Entry'!$G$21,IF($C200&lt;(60-'Main Data Entry'!$D$23),(($C200-60+'Main Data Entry'!$D$23)/(60*'Main Data Entry'!$D$22-'Main Data Entry'!$D$23))*(-1)*'Main Data Entry'!$G$21,0))</f>
        <v>0</v>
      </c>
      <c r="R200" s="189"/>
      <c r="S200" s="266">
        <f t="shared" si="47"/>
        <v>59.963999999999999</v>
      </c>
      <c r="T200" s="38"/>
      <c r="AB200" s="242">
        <f t="shared" si="48"/>
        <v>43693.640567129842</v>
      </c>
      <c r="AC200" s="199">
        <v>59.959266662597656</v>
      </c>
      <c r="AD200" s="199">
        <v>453.15896606445313</v>
      </c>
      <c r="AE200" s="199">
        <f t="shared" si="29"/>
        <v>59.959266662597656</v>
      </c>
      <c r="AF200" s="200">
        <f t="shared" si="30"/>
        <v>453.15896606445313</v>
      </c>
    </row>
    <row r="201" spans="1:32" x14ac:dyDescent="0.35">
      <c r="A201" s="186" t="s">
        <v>206</v>
      </c>
      <c r="B201" s="187">
        <f t="shared" si="49"/>
        <v>43693.640578703918</v>
      </c>
      <c r="C201" s="188">
        <f t="shared" ca="1" si="45"/>
        <v>59.959266662597656</v>
      </c>
      <c r="D201" s="189">
        <f t="shared" ca="1" si="46"/>
        <v>453.15896606445313</v>
      </c>
      <c r="E201" s="190"/>
      <c r="F201" s="190"/>
      <c r="G201" s="191"/>
      <c r="H201" s="198"/>
      <c r="I201" s="199"/>
      <c r="J201" s="199"/>
      <c r="K201" s="199"/>
      <c r="L201" s="199"/>
      <c r="M201" s="199"/>
      <c r="N201" s="199"/>
      <c r="O201" s="200"/>
      <c r="P201" s="190">
        <f>'Main Data Entry'!$G$21</f>
        <v>0</v>
      </c>
      <c r="Q201" s="196">
        <f ca="1">IF($C201&gt;(60+'Main Data Entry'!$D$23),(($C201-60-'Main Data Entry'!$D$23)/(60*'Main Data Entry'!$D$22-'Main Data Entry'!$D$23))*(-1)*'Main Data Entry'!$G$21,IF($C201&lt;(60-'Main Data Entry'!$D$23),(($C201-60+'Main Data Entry'!$D$23)/(60*'Main Data Entry'!$D$22-'Main Data Entry'!$D$23))*(-1)*'Main Data Entry'!$G$21,0))</f>
        <v>0</v>
      </c>
      <c r="R201" s="189"/>
      <c r="S201" s="266">
        <f t="shared" si="47"/>
        <v>59.963999999999999</v>
      </c>
      <c r="T201" s="38"/>
      <c r="AB201" s="242">
        <f t="shared" si="48"/>
        <v>43693.640578703918</v>
      </c>
      <c r="AC201" s="199"/>
      <c r="AD201" s="199"/>
      <c r="AE201" s="199">
        <f t="shared" si="29"/>
        <v>59.959266662597656</v>
      </c>
      <c r="AF201" s="200">
        <f t="shared" si="30"/>
        <v>453.15896606445313</v>
      </c>
    </row>
    <row r="202" spans="1:32" x14ac:dyDescent="0.35">
      <c r="A202" s="186" t="s">
        <v>207</v>
      </c>
      <c r="B202" s="187">
        <f t="shared" si="49"/>
        <v>43693.640590277995</v>
      </c>
      <c r="C202" s="188">
        <f t="shared" ca="1" si="45"/>
        <v>59.959434509277344</v>
      </c>
      <c r="D202" s="189">
        <f t="shared" ca="1" si="46"/>
        <v>453.15838623046875</v>
      </c>
      <c r="E202" s="190"/>
      <c r="F202" s="190"/>
      <c r="G202" s="191"/>
      <c r="H202" s="198"/>
      <c r="I202" s="199"/>
      <c r="J202" s="199"/>
      <c r="K202" s="199"/>
      <c r="L202" s="199"/>
      <c r="M202" s="199"/>
      <c r="N202" s="199"/>
      <c r="O202" s="200"/>
      <c r="P202" s="190">
        <f>'Main Data Entry'!$G$21</f>
        <v>0</v>
      </c>
      <c r="Q202" s="196">
        <f ca="1">IF($C202&gt;(60+'Main Data Entry'!$D$23),(($C202-60-'Main Data Entry'!$D$23)/(60*'Main Data Entry'!$D$22-'Main Data Entry'!$D$23))*(-1)*'Main Data Entry'!$G$21,IF($C202&lt;(60-'Main Data Entry'!$D$23),(($C202-60+'Main Data Entry'!$D$23)/(60*'Main Data Entry'!$D$22-'Main Data Entry'!$D$23))*(-1)*'Main Data Entry'!$G$21,0))</f>
        <v>0</v>
      </c>
      <c r="R202" s="189"/>
      <c r="S202" s="266">
        <f t="shared" si="47"/>
        <v>59.963999999999999</v>
      </c>
      <c r="T202" s="38"/>
      <c r="AB202" s="242">
        <f t="shared" ref="AB202:AB217" si="50">AB201+TIME(0,0,1)</f>
        <v>43693.640590277995</v>
      </c>
      <c r="AC202" s="199">
        <v>59.959434509277344</v>
      </c>
      <c r="AD202" s="199">
        <v>453.15838623046875</v>
      </c>
      <c r="AE202" s="199">
        <f t="shared" si="29"/>
        <v>59.959434509277344</v>
      </c>
      <c r="AF202" s="200">
        <f t="shared" si="30"/>
        <v>453.15838623046875</v>
      </c>
    </row>
    <row r="203" spans="1:32" x14ac:dyDescent="0.35">
      <c r="A203" s="186" t="s">
        <v>208</v>
      </c>
      <c r="B203" s="187">
        <f t="shared" si="49"/>
        <v>43693.640601852072</v>
      </c>
      <c r="C203" s="188">
        <f t="shared" ca="1" si="45"/>
        <v>59.959434509277344</v>
      </c>
      <c r="D203" s="189">
        <f t="shared" ca="1" si="46"/>
        <v>453.15838623046875</v>
      </c>
      <c r="E203" s="190"/>
      <c r="F203" s="190"/>
      <c r="G203" s="191"/>
      <c r="H203" s="198"/>
      <c r="I203" s="199"/>
      <c r="J203" s="199"/>
      <c r="K203" s="199"/>
      <c r="L203" s="199"/>
      <c r="M203" s="199"/>
      <c r="N203" s="199"/>
      <c r="O203" s="200"/>
      <c r="P203" s="190">
        <f>'Main Data Entry'!$G$21</f>
        <v>0</v>
      </c>
      <c r="Q203" s="196">
        <f ca="1">IF($C203&gt;(60+'Main Data Entry'!$D$23),(($C203-60-'Main Data Entry'!$D$23)/(60*'Main Data Entry'!$D$22-'Main Data Entry'!$D$23))*(-1)*'Main Data Entry'!$G$21,IF($C203&lt;(60-'Main Data Entry'!$D$23),(($C203-60+'Main Data Entry'!$D$23)/(60*'Main Data Entry'!$D$22-'Main Data Entry'!$D$23))*(-1)*'Main Data Entry'!$G$21,0))</f>
        <v>0</v>
      </c>
      <c r="R203" s="189"/>
      <c r="S203" s="266">
        <f t="shared" si="47"/>
        <v>59.963999999999999</v>
      </c>
      <c r="T203" s="38"/>
      <c r="AB203" s="242">
        <f t="shared" si="50"/>
        <v>43693.640601852072</v>
      </c>
      <c r="AC203" s="199"/>
      <c r="AD203" s="199"/>
      <c r="AE203" s="199">
        <f t="shared" si="29"/>
        <v>59.959434509277344</v>
      </c>
      <c r="AF203" s="200">
        <f t="shared" si="30"/>
        <v>453.15838623046875</v>
      </c>
    </row>
    <row r="204" spans="1:32" x14ac:dyDescent="0.35">
      <c r="A204" s="186" t="s">
        <v>209</v>
      </c>
      <c r="B204" s="187">
        <f t="shared" si="49"/>
        <v>43693.640613426149</v>
      </c>
      <c r="C204" s="188">
        <f t="shared" ca="1" si="45"/>
        <v>59.959602355957031</v>
      </c>
      <c r="D204" s="189">
        <f t="shared" ca="1" si="46"/>
        <v>453.15838623046875</v>
      </c>
      <c r="E204" s="190"/>
      <c r="F204" s="190"/>
      <c r="G204" s="191"/>
      <c r="H204" s="198"/>
      <c r="I204" s="199"/>
      <c r="J204" s="199"/>
      <c r="K204" s="199"/>
      <c r="L204" s="199"/>
      <c r="M204" s="199"/>
      <c r="N204" s="199"/>
      <c r="O204" s="200"/>
      <c r="P204" s="190">
        <f>'Main Data Entry'!$G$21</f>
        <v>0</v>
      </c>
      <c r="Q204" s="196">
        <f ca="1">IF($C204&gt;(60+'Main Data Entry'!$D$23),(($C204-60-'Main Data Entry'!$D$23)/(60*'Main Data Entry'!$D$22-'Main Data Entry'!$D$23))*(-1)*'Main Data Entry'!$G$21,IF($C204&lt;(60-'Main Data Entry'!$D$23),(($C204-60+'Main Data Entry'!$D$23)/(60*'Main Data Entry'!$D$22-'Main Data Entry'!$D$23))*(-1)*'Main Data Entry'!$G$21,0))</f>
        <v>0</v>
      </c>
      <c r="R204" s="189"/>
      <c r="S204" s="266">
        <f t="shared" si="47"/>
        <v>59.963999999999999</v>
      </c>
      <c r="T204" s="38"/>
      <c r="AB204" s="242">
        <f t="shared" si="50"/>
        <v>43693.640613426149</v>
      </c>
      <c r="AC204" s="199">
        <v>59.959602355957031</v>
      </c>
      <c r="AD204" s="199">
        <v>453.15838623046875</v>
      </c>
      <c r="AE204" s="199">
        <f t="shared" ref="AE204:AE272" si="51">IF($AC204="",$AE203,IF($AC204&lt;&gt;$AE203,$AC204,$AE203))</f>
        <v>59.959602355957031</v>
      </c>
      <c r="AF204" s="200">
        <f t="shared" ref="AF204:AF272" si="52">IF($AD204="",$AF203,IF($AD204&lt;&gt;$AF203,$AD204,$AF203))</f>
        <v>453.15838623046875</v>
      </c>
    </row>
    <row r="205" spans="1:32" x14ac:dyDescent="0.35">
      <c r="A205" s="186" t="s">
        <v>210</v>
      </c>
      <c r="B205" s="187">
        <f t="shared" si="49"/>
        <v>43693.640625000226</v>
      </c>
      <c r="C205" s="188">
        <f t="shared" ca="1" si="45"/>
        <v>59.959602355957031</v>
      </c>
      <c r="D205" s="189">
        <f t="shared" ca="1" si="46"/>
        <v>453.15838623046875</v>
      </c>
      <c r="E205" s="190"/>
      <c r="F205" s="190"/>
      <c r="G205" s="191"/>
      <c r="H205" s="198"/>
      <c r="I205" s="199"/>
      <c r="J205" s="199"/>
      <c r="K205" s="199"/>
      <c r="L205" s="199"/>
      <c r="M205" s="199"/>
      <c r="N205" s="199"/>
      <c r="O205" s="200"/>
      <c r="P205" s="190">
        <f>'Main Data Entry'!$G$21</f>
        <v>0</v>
      </c>
      <c r="Q205" s="196">
        <f ca="1">IF($C205&gt;(60+'Main Data Entry'!$D$23),(($C205-60-'Main Data Entry'!$D$23)/(60*'Main Data Entry'!$D$22-'Main Data Entry'!$D$23))*(-1)*'Main Data Entry'!$G$21,IF($C205&lt;(60-'Main Data Entry'!$D$23),(($C205-60+'Main Data Entry'!$D$23)/(60*'Main Data Entry'!$D$22-'Main Data Entry'!$D$23))*(-1)*'Main Data Entry'!$G$21,0))</f>
        <v>0</v>
      </c>
      <c r="R205" s="189"/>
      <c r="S205" s="266">
        <f t="shared" si="47"/>
        <v>59.963999999999999</v>
      </c>
      <c r="T205" s="38"/>
      <c r="AB205" s="242">
        <f t="shared" si="50"/>
        <v>43693.640625000226</v>
      </c>
      <c r="AC205" s="199"/>
      <c r="AD205" s="199"/>
      <c r="AE205" s="199">
        <f t="shared" si="51"/>
        <v>59.959602355957031</v>
      </c>
      <c r="AF205" s="200">
        <f t="shared" si="52"/>
        <v>453.15838623046875</v>
      </c>
    </row>
    <row r="206" spans="1:32" x14ac:dyDescent="0.35">
      <c r="A206" s="186" t="s">
        <v>211</v>
      </c>
      <c r="B206" s="187">
        <f t="shared" si="49"/>
        <v>43693.640636574302</v>
      </c>
      <c r="C206" s="188">
        <f t="shared" ca="1" si="45"/>
        <v>59.959766387939453</v>
      </c>
      <c r="D206" s="189">
        <f t="shared" ca="1" si="46"/>
        <v>452.43319702148438</v>
      </c>
      <c r="E206" s="190"/>
      <c r="F206" s="190"/>
      <c r="G206" s="191"/>
      <c r="H206" s="198"/>
      <c r="I206" s="199"/>
      <c r="J206" s="199"/>
      <c r="K206" s="199"/>
      <c r="L206" s="199"/>
      <c r="M206" s="199"/>
      <c r="N206" s="199"/>
      <c r="O206" s="200"/>
      <c r="P206" s="190">
        <f>'Main Data Entry'!$G$21</f>
        <v>0</v>
      </c>
      <c r="Q206" s="196">
        <f ca="1">IF($C206&gt;(60+'Main Data Entry'!$D$23),(($C206-60-'Main Data Entry'!$D$23)/(60*'Main Data Entry'!$D$22-'Main Data Entry'!$D$23))*(-1)*'Main Data Entry'!$G$21,IF($C206&lt;(60-'Main Data Entry'!$D$23),(($C206-60+'Main Data Entry'!$D$23)/(60*'Main Data Entry'!$D$22-'Main Data Entry'!$D$23))*(-1)*'Main Data Entry'!$G$21,0))</f>
        <v>0</v>
      </c>
      <c r="R206" s="189"/>
      <c r="S206" s="266">
        <f t="shared" si="47"/>
        <v>59.963999999999999</v>
      </c>
      <c r="T206" s="38"/>
      <c r="AB206" s="242">
        <f t="shared" si="50"/>
        <v>43693.640636574302</v>
      </c>
      <c r="AC206" s="199">
        <v>59.959766387939453</v>
      </c>
      <c r="AD206" s="199">
        <v>452.43319702148438</v>
      </c>
      <c r="AE206" s="199">
        <f t="shared" si="51"/>
        <v>59.959766387939453</v>
      </c>
      <c r="AF206" s="200">
        <f t="shared" si="52"/>
        <v>452.43319702148438</v>
      </c>
    </row>
    <row r="207" spans="1:32" x14ac:dyDescent="0.35">
      <c r="A207" s="186" t="s">
        <v>212</v>
      </c>
      <c r="B207" s="187">
        <f t="shared" si="49"/>
        <v>43693.640648148379</v>
      </c>
      <c r="C207" s="188">
        <f t="shared" ca="1" si="45"/>
        <v>59.959766387939453</v>
      </c>
      <c r="D207" s="189">
        <f t="shared" ca="1" si="46"/>
        <v>452.43319702148438</v>
      </c>
      <c r="E207" s="190"/>
      <c r="F207" s="190"/>
      <c r="G207" s="191"/>
      <c r="H207" s="198"/>
      <c r="I207" s="199"/>
      <c r="J207" s="199"/>
      <c r="K207" s="199"/>
      <c r="L207" s="199"/>
      <c r="M207" s="199"/>
      <c r="N207" s="199"/>
      <c r="O207" s="200"/>
      <c r="P207" s="190">
        <f>'Main Data Entry'!$G$21</f>
        <v>0</v>
      </c>
      <c r="Q207" s="196">
        <f ca="1">IF($C207&gt;(60+'Main Data Entry'!$D$23),(($C207-60-'Main Data Entry'!$D$23)/(60*'Main Data Entry'!$D$22-'Main Data Entry'!$D$23))*(-1)*'Main Data Entry'!$G$21,IF($C207&lt;(60-'Main Data Entry'!$D$23),(($C207-60+'Main Data Entry'!$D$23)/(60*'Main Data Entry'!$D$22-'Main Data Entry'!$D$23))*(-1)*'Main Data Entry'!$G$21,0))</f>
        <v>0</v>
      </c>
      <c r="R207" s="189"/>
      <c r="S207" s="266">
        <f t="shared" si="47"/>
        <v>59.963999999999999</v>
      </c>
      <c r="T207" s="38"/>
      <c r="AB207" s="242">
        <f t="shared" si="50"/>
        <v>43693.640648148379</v>
      </c>
      <c r="AC207" s="199"/>
      <c r="AD207" s="199"/>
      <c r="AE207" s="199">
        <f t="shared" si="51"/>
        <v>59.959766387939453</v>
      </c>
      <c r="AF207" s="200">
        <f t="shared" si="52"/>
        <v>452.43319702148438</v>
      </c>
    </row>
    <row r="208" spans="1:32" x14ac:dyDescent="0.35">
      <c r="A208" s="186" t="s">
        <v>213</v>
      </c>
      <c r="B208" s="187">
        <f t="shared" si="49"/>
        <v>43693.640659722456</v>
      </c>
      <c r="C208" s="188">
        <f t="shared" ca="1" si="45"/>
        <v>59.959934234619141</v>
      </c>
      <c r="D208" s="189">
        <f t="shared" ca="1" si="46"/>
        <v>452.6827392578125</v>
      </c>
      <c r="E208" s="190"/>
      <c r="F208" s="190"/>
      <c r="G208" s="191"/>
      <c r="H208" s="198"/>
      <c r="I208" s="199"/>
      <c r="J208" s="199"/>
      <c r="K208" s="199"/>
      <c r="L208" s="199"/>
      <c r="M208" s="199"/>
      <c r="N208" s="199"/>
      <c r="O208" s="200"/>
      <c r="P208" s="190">
        <f>'Main Data Entry'!$G$21</f>
        <v>0</v>
      </c>
      <c r="Q208" s="196">
        <f ca="1">IF($C208&gt;(60+'Main Data Entry'!$D$23),(($C208-60-'Main Data Entry'!$D$23)/(60*'Main Data Entry'!$D$22-'Main Data Entry'!$D$23))*(-1)*'Main Data Entry'!$G$21,IF($C208&lt;(60-'Main Data Entry'!$D$23),(($C208-60+'Main Data Entry'!$D$23)/(60*'Main Data Entry'!$D$22-'Main Data Entry'!$D$23))*(-1)*'Main Data Entry'!$G$21,0))</f>
        <v>0</v>
      </c>
      <c r="R208" s="189"/>
      <c r="S208" s="266">
        <f t="shared" si="47"/>
        <v>59.963999999999999</v>
      </c>
      <c r="T208" s="38"/>
      <c r="AB208" s="242">
        <f t="shared" si="50"/>
        <v>43693.640659722456</v>
      </c>
      <c r="AC208" s="199">
        <v>59.959934234619141</v>
      </c>
      <c r="AD208" s="199">
        <v>452.6827392578125</v>
      </c>
      <c r="AE208" s="199">
        <f t="shared" si="51"/>
        <v>59.959934234619141</v>
      </c>
      <c r="AF208" s="200">
        <f t="shared" si="52"/>
        <v>452.6827392578125</v>
      </c>
    </row>
    <row r="209" spans="1:32" x14ac:dyDescent="0.35">
      <c r="A209" s="186" t="s">
        <v>214</v>
      </c>
      <c r="B209" s="187">
        <f t="shared" si="49"/>
        <v>43693.640671296533</v>
      </c>
      <c r="C209" s="188">
        <f t="shared" ref="C209:C241" ca="1" si="53">OFFSET($AE209,-$B$1,0)</f>
        <v>59.959934234619141</v>
      </c>
      <c r="D209" s="189">
        <f t="shared" ref="D209:D241" ca="1" si="54">OFFSET($AF209,-$B$1,0)</f>
        <v>452.6827392578125</v>
      </c>
      <c r="E209" s="190"/>
      <c r="F209" s="190"/>
      <c r="G209" s="191"/>
      <c r="H209" s="198"/>
      <c r="I209" s="199"/>
      <c r="J209" s="199"/>
      <c r="K209" s="199"/>
      <c r="L209" s="199"/>
      <c r="M209" s="199"/>
      <c r="N209" s="199"/>
      <c r="O209" s="200"/>
      <c r="P209" s="190">
        <f>'Main Data Entry'!$G$21</f>
        <v>0</v>
      </c>
      <c r="Q209" s="196">
        <f ca="1">IF($C209&gt;(60+'Main Data Entry'!$D$23),(($C209-60-'Main Data Entry'!$D$23)/(60*'Main Data Entry'!$D$22-'Main Data Entry'!$D$23))*(-1)*'Main Data Entry'!$G$21,IF($C209&lt;(60-'Main Data Entry'!$D$23),(($C209-60+'Main Data Entry'!$D$23)/(60*'Main Data Entry'!$D$22-'Main Data Entry'!$D$23))*(-1)*'Main Data Entry'!$G$21,0))</f>
        <v>0</v>
      </c>
      <c r="R209" s="189"/>
      <c r="S209" s="266">
        <f t="shared" ref="S209:S241" si="55">Grid_Nominal_Frequency-Expected_Deadband_Setting</f>
        <v>59.963999999999999</v>
      </c>
      <c r="T209" s="38"/>
      <c r="AB209" s="242">
        <f t="shared" si="50"/>
        <v>43693.640671296533</v>
      </c>
      <c r="AC209" s="199"/>
      <c r="AD209" s="199"/>
      <c r="AE209" s="199">
        <f t="shared" si="51"/>
        <v>59.959934234619141</v>
      </c>
      <c r="AF209" s="200">
        <f t="shared" si="52"/>
        <v>452.6827392578125</v>
      </c>
    </row>
    <row r="210" spans="1:32" x14ac:dyDescent="0.35">
      <c r="A210" s="186" t="s">
        <v>215</v>
      </c>
      <c r="B210" s="187">
        <f t="shared" si="49"/>
        <v>43693.640682870609</v>
      </c>
      <c r="C210" s="188">
        <f t="shared" ca="1" si="53"/>
        <v>59.960098266601563</v>
      </c>
      <c r="D210" s="189">
        <f t="shared" ca="1" si="54"/>
        <v>452.6827392578125</v>
      </c>
      <c r="E210" s="190"/>
      <c r="F210" s="190"/>
      <c r="G210" s="191"/>
      <c r="H210" s="198"/>
      <c r="I210" s="199"/>
      <c r="J210" s="199"/>
      <c r="K210" s="199"/>
      <c r="L210" s="199"/>
      <c r="M210" s="199"/>
      <c r="N210" s="199"/>
      <c r="O210" s="200"/>
      <c r="P210" s="190">
        <f>'Main Data Entry'!$G$21</f>
        <v>0</v>
      </c>
      <c r="Q210" s="196">
        <f ca="1">IF($C210&gt;(60+'Main Data Entry'!$D$23),(($C210-60-'Main Data Entry'!$D$23)/(60*'Main Data Entry'!$D$22-'Main Data Entry'!$D$23))*(-1)*'Main Data Entry'!$G$21,IF($C210&lt;(60-'Main Data Entry'!$D$23),(($C210-60+'Main Data Entry'!$D$23)/(60*'Main Data Entry'!$D$22-'Main Data Entry'!$D$23))*(-1)*'Main Data Entry'!$G$21,0))</f>
        <v>0</v>
      </c>
      <c r="R210" s="189"/>
      <c r="S210" s="266">
        <f t="shared" si="55"/>
        <v>59.963999999999999</v>
      </c>
      <c r="T210" s="38"/>
      <c r="AB210" s="242">
        <f t="shared" si="50"/>
        <v>43693.640682870609</v>
      </c>
      <c r="AC210" s="199">
        <v>59.960098266601563</v>
      </c>
      <c r="AD210" s="199">
        <v>452.6827392578125</v>
      </c>
      <c r="AE210" s="199">
        <f t="shared" si="51"/>
        <v>59.960098266601563</v>
      </c>
      <c r="AF210" s="200">
        <f t="shared" si="52"/>
        <v>452.6827392578125</v>
      </c>
    </row>
    <row r="211" spans="1:32" x14ac:dyDescent="0.35">
      <c r="A211" s="186" t="s">
        <v>216</v>
      </c>
      <c r="B211" s="187">
        <f t="shared" si="49"/>
        <v>43693.640694444686</v>
      </c>
      <c r="C211" s="188">
        <f t="shared" ca="1" si="53"/>
        <v>59.960098266601563</v>
      </c>
      <c r="D211" s="189">
        <f t="shared" ca="1" si="54"/>
        <v>452.6827392578125</v>
      </c>
      <c r="E211" s="190"/>
      <c r="F211" s="190"/>
      <c r="G211" s="191"/>
      <c r="H211" s="198"/>
      <c r="I211" s="199"/>
      <c r="J211" s="199"/>
      <c r="K211" s="199"/>
      <c r="L211" s="199"/>
      <c r="M211" s="199"/>
      <c r="N211" s="199"/>
      <c r="O211" s="200"/>
      <c r="P211" s="190">
        <f>'Main Data Entry'!$G$21</f>
        <v>0</v>
      </c>
      <c r="Q211" s="196">
        <f ca="1">IF($C211&gt;(60+'Main Data Entry'!$D$23),(($C211-60-'Main Data Entry'!$D$23)/(60*'Main Data Entry'!$D$22-'Main Data Entry'!$D$23))*(-1)*'Main Data Entry'!$G$21,IF($C211&lt;(60-'Main Data Entry'!$D$23),(($C211-60+'Main Data Entry'!$D$23)/(60*'Main Data Entry'!$D$22-'Main Data Entry'!$D$23))*(-1)*'Main Data Entry'!$G$21,0))</f>
        <v>0</v>
      </c>
      <c r="R211" s="189"/>
      <c r="S211" s="266">
        <f t="shared" si="55"/>
        <v>59.963999999999999</v>
      </c>
      <c r="T211" s="38"/>
      <c r="AB211" s="242">
        <f t="shared" si="50"/>
        <v>43693.640694444686</v>
      </c>
      <c r="AC211" s="199"/>
      <c r="AD211" s="199"/>
      <c r="AE211" s="199">
        <f t="shared" si="51"/>
        <v>59.960098266601563</v>
      </c>
      <c r="AF211" s="200">
        <f t="shared" si="52"/>
        <v>452.6827392578125</v>
      </c>
    </row>
    <row r="212" spans="1:32" x14ac:dyDescent="0.35">
      <c r="A212" s="186" t="s">
        <v>217</v>
      </c>
      <c r="B212" s="187">
        <f t="shared" si="49"/>
        <v>43693.640706018763</v>
      </c>
      <c r="C212" s="188">
        <f t="shared" ca="1" si="53"/>
        <v>59.96026611328125</v>
      </c>
      <c r="D212" s="189">
        <f t="shared" ca="1" si="54"/>
        <v>452.97824096679688</v>
      </c>
      <c r="E212" s="190"/>
      <c r="F212" s="190"/>
      <c r="G212" s="191"/>
      <c r="H212" s="198"/>
      <c r="I212" s="199"/>
      <c r="J212" s="199"/>
      <c r="K212" s="199"/>
      <c r="L212" s="199"/>
      <c r="M212" s="199"/>
      <c r="N212" s="199"/>
      <c r="O212" s="200"/>
      <c r="P212" s="190">
        <f>'Main Data Entry'!$G$21</f>
        <v>0</v>
      </c>
      <c r="Q212" s="196">
        <f ca="1">IF($C212&gt;(60+'Main Data Entry'!$D$23),(($C212-60-'Main Data Entry'!$D$23)/(60*'Main Data Entry'!$D$22-'Main Data Entry'!$D$23))*(-1)*'Main Data Entry'!$G$21,IF($C212&lt;(60-'Main Data Entry'!$D$23),(($C212-60+'Main Data Entry'!$D$23)/(60*'Main Data Entry'!$D$22-'Main Data Entry'!$D$23))*(-1)*'Main Data Entry'!$G$21,0))</f>
        <v>0</v>
      </c>
      <c r="R212" s="189"/>
      <c r="S212" s="266">
        <f t="shared" si="55"/>
        <v>59.963999999999999</v>
      </c>
      <c r="T212" s="38"/>
      <c r="AB212" s="242">
        <f t="shared" si="50"/>
        <v>43693.640706018763</v>
      </c>
      <c r="AC212" s="199">
        <v>59.96026611328125</v>
      </c>
      <c r="AD212" s="199">
        <v>452.97824096679688</v>
      </c>
      <c r="AE212" s="199">
        <f t="shared" si="51"/>
        <v>59.96026611328125</v>
      </c>
      <c r="AF212" s="200">
        <f t="shared" si="52"/>
        <v>452.97824096679688</v>
      </c>
    </row>
    <row r="213" spans="1:32" x14ac:dyDescent="0.35">
      <c r="A213" s="186" t="s">
        <v>218</v>
      </c>
      <c r="B213" s="187">
        <f t="shared" si="49"/>
        <v>43693.64071759284</v>
      </c>
      <c r="C213" s="188">
        <f t="shared" ca="1" si="53"/>
        <v>59.96026611328125</v>
      </c>
      <c r="D213" s="189">
        <f t="shared" ca="1" si="54"/>
        <v>452.97824096679688</v>
      </c>
      <c r="E213" s="190"/>
      <c r="F213" s="190"/>
      <c r="G213" s="191"/>
      <c r="H213" s="198"/>
      <c r="I213" s="199"/>
      <c r="J213" s="199"/>
      <c r="K213" s="199"/>
      <c r="L213" s="199"/>
      <c r="M213" s="199"/>
      <c r="N213" s="199"/>
      <c r="O213" s="200"/>
      <c r="P213" s="190">
        <f>'Main Data Entry'!$G$21</f>
        <v>0</v>
      </c>
      <c r="Q213" s="196">
        <f ca="1">IF($C213&gt;(60+'Main Data Entry'!$D$23),(($C213-60-'Main Data Entry'!$D$23)/(60*'Main Data Entry'!$D$22-'Main Data Entry'!$D$23))*(-1)*'Main Data Entry'!$G$21,IF($C213&lt;(60-'Main Data Entry'!$D$23),(($C213-60+'Main Data Entry'!$D$23)/(60*'Main Data Entry'!$D$22-'Main Data Entry'!$D$23))*(-1)*'Main Data Entry'!$G$21,0))</f>
        <v>0</v>
      </c>
      <c r="R213" s="189"/>
      <c r="S213" s="266">
        <f t="shared" si="55"/>
        <v>59.963999999999999</v>
      </c>
      <c r="T213" s="38"/>
      <c r="AB213" s="242">
        <f t="shared" si="50"/>
        <v>43693.64071759284</v>
      </c>
      <c r="AC213" s="199"/>
      <c r="AD213" s="199"/>
      <c r="AE213" s="199">
        <f t="shared" si="51"/>
        <v>59.96026611328125</v>
      </c>
      <c r="AF213" s="200">
        <f t="shared" si="52"/>
        <v>452.97824096679688</v>
      </c>
    </row>
    <row r="214" spans="1:32" x14ac:dyDescent="0.35">
      <c r="A214" s="186" t="s">
        <v>219</v>
      </c>
      <c r="B214" s="187">
        <f t="shared" si="49"/>
        <v>43693.640729166917</v>
      </c>
      <c r="C214" s="188">
        <f t="shared" ca="1" si="53"/>
        <v>59.960430145263672</v>
      </c>
      <c r="D214" s="189">
        <f t="shared" ca="1" si="54"/>
        <v>452.97885131835938</v>
      </c>
      <c r="E214" s="190"/>
      <c r="F214" s="190"/>
      <c r="G214" s="191"/>
      <c r="H214" s="198"/>
      <c r="I214" s="199"/>
      <c r="J214" s="199"/>
      <c r="K214" s="199"/>
      <c r="L214" s="199"/>
      <c r="M214" s="199"/>
      <c r="N214" s="199"/>
      <c r="O214" s="200"/>
      <c r="P214" s="190">
        <f>'Main Data Entry'!$G$21</f>
        <v>0</v>
      </c>
      <c r="Q214" s="196">
        <f ca="1">IF($C214&gt;(60+'Main Data Entry'!$D$23),(($C214-60-'Main Data Entry'!$D$23)/(60*'Main Data Entry'!$D$22-'Main Data Entry'!$D$23))*(-1)*'Main Data Entry'!$G$21,IF($C214&lt;(60-'Main Data Entry'!$D$23),(($C214-60+'Main Data Entry'!$D$23)/(60*'Main Data Entry'!$D$22-'Main Data Entry'!$D$23))*(-1)*'Main Data Entry'!$G$21,0))</f>
        <v>0</v>
      </c>
      <c r="R214" s="189"/>
      <c r="S214" s="266">
        <f t="shared" si="55"/>
        <v>59.963999999999999</v>
      </c>
      <c r="T214" s="38"/>
      <c r="AB214" s="242">
        <f t="shared" si="50"/>
        <v>43693.640729166917</v>
      </c>
      <c r="AC214" s="199">
        <v>59.960430145263672</v>
      </c>
      <c r="AD214" s="199">
        <v>452.97885131835938</v>
      </c>
      <c r="AE214" s="199">
        <f t="shared" si="51"/>
        <v>59.960430145263672</v>
      </c>
      <c r="AF214" s="200">
        <f t="shared" si="52"/>
        <v>452.97885131835938</v>
      </c>
    </row>
    <row r="215" spans="1:32" x14ac:dyDescent="0.35">
      <c r="A215" s="186" t="s">
        <v>220</v>
      </c>
      <c r="B215" s="187">
        <f t="shared" si="49"/>
        <v>43693.640740740993</v>
      </c>
      <c r="C215" s="188">
        <f t="shared" ca="1" si="53"/>
        <v>59.960430145263672</v>
      </c>
      <c r="D215" s="189">
        <f t="shared" ca="1" si="54"/>
        <v>452.97885131835938</v>
      </c>
      <c r="E215" s="190"/>
      <c r="F215" s="190"/>
      <c r="G215" s="191"/>
      <c r="H215" s="198"/>
      <c r="I215" s="199"/>
      <c r="J215" s="199"/>
      <c r="K215" s="199"/>
      <c r="L215" s="199"/>
      <c r="M215" s="199"/>
      <c r="N215" s="199"/>
      <c r="O215" s="200"/>
      <c r="P215" s="190">
        <f>'Main Data Entry'!$G$21</f>
        <v>0</v>
      </c>
      <c r="Q215" s="196">
        <f ca="1">IF($C215&gt;(60+'Main Data Entry'!$D$23),(($C215-60-'Main Data Entry'!$D$23)/(60*'Main Data Entry'!$D$22-'Main Data Entry'!$D$23))*(-1)*'Main Data Entry'!$G$21,IF($C215&lt;(60-'Main Data Entry'!$D$23),(($C215-60+'Main Data Entry'!$D$23)/(60*'Main Data Entry'!$D$22-'Main Data Entry'!$D$23))*(-1)*'Main Data Entry'!$G$21,0))</f>
        <v>0</v>
      </c>
      <c r="R215" s="189"/>
      <c r="S215" s="266">
        <f t="shared" si="55"/>
        <v>59.963999999999999</v>
      </c>
      <c r="T215" s="38"/>
      <c r="AB215" s="242">
        <f t="shared" si="50"/>
        <v>43693.640740740993</v>
      </c>
      <c r="AC215" s="199"/>
      <c r="AD215" s="199"/>
      <c r="AE215" s="199">
        <f t="shared" si="51"/>
        <v>59.960430145263672</v>
      </c>
      <c r="AF215" s="200">
        <f t="shared" si="52"/>
        <v>452.97885131835938</v>
      </c>
    </row>
    <row r="216" spans="1:32" x14ac:dyDescent="0.35">
      <c r="A216" s="186" t="s">
        <v>221</v>
      </c>
      <c r="B216" s="187">
        <f t="shared" si="49"/>
        <v>43693.64075231507</v>
      </c>
      <c r="C216" s="188">
        <f t="shared" ca="1" si="53"/>
        <v>59.960594177246094</v>
      </c>
      <c r="D216" s="189">
        <f t="shared" ca="1" si="54"/>
        <v>452.97885131835938</v>
      </c>
      <c r="E216" s="190"/>
      <c r="F216" s="190"/>
      <c r="G216" s="191"/>
      <c r="H216" s="198"/>
      <c r="I216" s="199"/>
      <c r="J216" s="199"/>
      <c r="K216" s="199"/>
      <c r="L216" s="199"/>
      <c r="M216" s="199"/>
      <c r="N216" s="199"/>
      <c r="O216" s="200"/>
      <c r="P216" s="190">
        <f>'Main Data Entry'!$G$21</f>
        <v>0</v>
      </c>
      <c r="Q216" s="196">
        <f ca="1">IF($C216&gt;(60+'Main Data Entry'!$D$23),(($C216-60-'Main Data Entry'!$D$23)/(60*'Main Data Entry'!$D$22-'Main Data Entry'!$D$23))*(-1)*'Main Data Entry'!$G$21,IF($C216&lt;(60-'Main Data Entry'!$D$23),(($C216-60+'Main Data Entry'!$D$23)/(60*'Main Data Entry'!$D$22-'Main Data Entry'!$D$23))*(-1)*'Main Data Entry'!$G$21,0))</f>
        <v>0</v>
      </c>
      <c r="R216" s="189"/>
      <c r="S216" s="266">
        <f t="shared" si="55"/>
        <v>59.963999999999999</v>
      </c>
      <c r="T216" s="38"/>
      <c r="AB216" s="242">
        <f t="shared" si="50"/>
        <v>43693.64075231507</v>
      </c>
      <c r="AC216" s="199">
        <v>59.960594177246094</v>
      </c>
      <c r="AD216" s="199">
        <v>452.97885131835938</v>
      </c>
      <c r="AE216" s="199">
        <f t="shared" si="51"/>
        <v>59.960594177246094</v>
      </c>
      <c r="AF216" s="200">
        <f t="shared" si="52"/>
        <v>452.97885131835938</v>
      </c>
    </row>
    <row r="217" spans="1:32" x14ac:dyDescent="0.35">
      <c r="A217" s="186" t="s">
        <v>222</v>
      </c>
      <c r="B217" s="187">
        <f t="shared" si="49"/>
        <v>43693.640763889147</v>
      </c>
      <c r="C217" s="188">
        <f t="shared" ca="1" si="53"/>
        <v>59.960594177246094</v>
      </c>
      <c r="D217" s="189">
        <f t="shared" ca="1" si="54"/>
        <v>452.97885131835938</v>
      </c>
      <c r="E217" s="190"/>
      <c r="F217" s="190"/>
      <c r="G217" s="191"/>
      <c r="H217" s="198"/>
      <c r="I217" s="199"/>
      <c r="J217" s="199"/>
      <c r="K217" s="199"/>
      <c r="L217" s="199"/>
      <c r="M217" s="199"/>
      <c r="N217" s="199"/>
      <c r="O217" s="200"/>
      <c r="P217" s="190">
        <f>'Main Data Entry'!$G$21</f>
        <v>0</v>
      </c>
      <c r="Q217" s="196">
        <f ca="1">IF($C217&gt;(60+'Main Data Entry'!$D$23),(($C217-60-'Main Data Entry'!$D$23)/(60*'Main Data Entry'!$D$22-'Main Data Entry'!$D$23))*(-1)*'Main Data Entry'!$G$21,IF($C217&lt;(60-'Main Data Entry'!$D$23),(($C217-60+'Main Data Entry'!$D$23)/(60*'Main Data Entry'!$D$22-'Main Data Entry'!$D$23))*(-1)*'Main Data Entry'!$G$21,0))</f>
        <v>0</v>
      </c>
      <c r="R217" s="189"/>
      <c r="S217" s="266">
        <f t="shared" si="55"/>
        <v>59.963999999999999</v>
      </c>
      <c r="T217" s="38"/>
      <c r="AB217" s="242">
        <f t="shared" si="50"/>
        <v>43693.640763889147</v>
      </c>
      <c r="AC217" s="199"/>
      <c r="AD217" s="199"/>
      <c r="AE217" s="199">
        <f t="shared" si="51"/>
        <v>59.960594177246094</v>
      </c>
      <c r="AF217" s="200">
        <f t="shared" si="52"/>
        <v>452.97885131835938</v>
      </c>
    </row>
    <row r="218" spans="1:32" x14ac:dyDescent="0.35">
      <c r="A218" s="186" t="s">
        <v>223</v>
      </c>
      <c r="B218" s="187">
        <f t="shared" si="49"/>
        <v>43693.640775463224</v>
      </c>
      <c r="C218" s="188">
        <f t="shared" ca="1" si="53"/>
        <v>59.960762023925781</v>
      </c>
      <c r="D218" s="189">
        <f t="shared" ca="1" si="54"/>
        <v>452.75128173828125</v>
      </c>
      <c r="E218" s="190"/>
      <c r="F218" s="190"/>
      <c r="G218" s="191"/>
      <c r="H218" s="198"/>
      <c r="I218" s="199"/>
      <c r="J218" s="199"/>
      <c r="K218" s="199"/>
      <c r="L218" s="199"/>
      <c r="M218" s="199"/>
      <c r="N218" s="199"/>
      <c r="O218" s="200"/>
      <c r="P218" s="190">
        <f>'Main Data Entry'!$G$21</f>
        <v>0</v>
      </c>
      <c r="Q218" s="196">
        <f ca="1">IF($C218&gt;(60+'Main Data Entry'!$D$23),(($C218-60-'Main Data Entry'!$D$23)/(60*'Main Data Entry'!$D$22-'Main Data Entry'!$D$23))*(-1)*'Main Data Entry'!$G$21,IF($C218&lt;(60-'Main Data Entry'!$D$23),(($C218-60+'Main Data Entry'!$D$23)/(60*'Main Data Entry'!$D$22-'Main Data Entry'!$D$23))*(-1)*'Main Data Entry'!$G$21,0))</f>
        <v>0</v>
      </c>
      <c r="R218" s="189"/>
      <c r="S218" s="266">
        <f t="shared" si="55"/>
        <v>59.963999999999999</v>
      </c>
      <c r="T218" s="38"/>
      <c r="AB218" s="242">
        <f t="shared" ref="AB218:AB233" si="56">AB217+TIME(0,0,1)</f>
        <v>43693.640775463224</v>
      </c>
      <c r="AC218" s="199">
        <v>59.960762023925781</v>
      </c>
      <c r="AD218" s="199">
        <v>452.75128173828125</v>
      </c>
      <c r="AE218" s="199">
        <f t="shared" si="51"/>
        <v>59.960762023925781</v>
      </c>
      <c r="AF218" s="200">
        <f t="shared" si="52"/>
        <v>452.75128173828125</v>
      </c>
    </row>
    <row r="219" spans="1:32" x14ac:dyDescent="0.35">
      <c r="A219" s="186" t="s">
        <v>224</v>
      </c>
      <c r="B219" s="187">
        <f t="shared" si="49"/>
        <v>43693.6407870373</v>
      </c>
      <c r="C219" s="188">
        <f t="shared" ca="1" si="53"/>
        <v>59.960762023925781</v>
      </c>
      <c r="D219" s="189">
        <f t="shared" ca="1" si="54"/>
        <v>452.75128173828125</v>
      </c>
      <c r="E219" s="190"/>
      <c r="F219" s="190"/>
      <c r="G219" s="191"/>
      <c r="H219" s="198"/>
      <c r="I219" s="199"/>
      <c r="J219" s="199"/>
      <c r="K219" s="199"/>
      <c r="L219" s="199"/>
      <c r="M219" s="199"/>
      <c r="N219" s="199"/>
      <c r="O219" s="200"/>
      <c r="P219" s="190">
        <f>'Main Data Entry'!$G$21</f>
        <v>0</v>
      </c>
      <c r="Q219" s="196">
        <f ca="1">IF($C219&gt;(60+'Main Data Entry'!$D$23),(($C219-60-'Main Data Entry'!$D$23)/(60*'Main Data Entry'!$D$22-'Main Data Entry'!$D$23))*(-1)*'Main Data Entry'!$G$21,IF($C219&lt;(60-'Main Data Entry'!$D$23),(($C219-60+'Main Data Entry'!$D$23)/(60*'Main Data Entry'!$D$22-'Main Data Entry'!$D$23))*(-1)*'Main Data Entry'!$G$21,0))</f>
        <v>0</v>
      </c>
      <c r="R219" s="189"/>
      <c r="S219" s="266">
        <f t="shared" si="55"/>
        <v>59.963999999999999</v>
      </c>
      <c r="T219" s="38"/>
      <c r="AB219" s="242">
        <f t="shared" si="56"/>
        <v>43693.6407870373</v>
      </c>
      <c r="AC219" s="199"/>
      <c r="AD219" s="199"/>
      <c r="AE219" s="199">
        <f t="shared" si="51"/>
        <v>59.960762023925781</v>
      </c>
      <c r="AF219" s="200">
        <f t="shared" si="52"/>
        <v>452.75128173828125</v>
      </c>
    </row>
    <row r="220" spans="1:32" x14ac:dyDescent="0.35">
      <c r="A220" s="186" t="s">
        <v>225</v>
      </c>
      <c r="B220" s="187">
        <f t="shared" si="49"/>
        <v>43693.640798611377</v>
      </c>
      <c r="C220" s="188">
        <f t="shared" ca="1" si="53"/>
        <v>59.958030700683594</v>
      </c>
      <c r="D220" s="189">
        <f t="shared" ca="1" si="54"/>
        <v>452.952880859375</v>
      </c>
      <c r="E220" s="190"/>
      <c r="F220" s="190"/>
      <c r="G220" s="191"/>
      <c r="H220" s="198"/>
      <c r="I220" s="199"/>
      <c r="J220" s="199"/>
      <c r="K220" s="199"/>
      <c r="L220" s="199"/>
      <c r="M220" s="199"/>
      <c r="N220" s="199"/>
      <c r="O220" s="200"/>
      <c r="P220" s="190">
        <f>'Main Data Entry'!$G$21</f>
        <v>0</v>
      </c>
      <c r="Q220" s="196">
        <f ca="1">IF($C220&gt;(60+'Main Data Entry'!$D$23),(($C220-60-'Main Data Entry'!$D$23)/(60*'Main Data Entry'!$D$22-'Main Data Entry'!$D$23))*(-1)*'Main Data Entry'!$G$21,IF($C220&lt;(60-'Main Data Entry'!$D$23),(($C220-60+'Main Data Entry'!$D$23)/(60*'Main Data Entry'!$D$22-'Main Data Entry'!$D$23))*(-1)*'Main Data Entry'!$G$21,0))</f>
        <v>0</v>
      </c>
      <c r="R220" s="189"/>
      <c r="S220" s="266">
        <f t="shared" si="55"/>
        <v>59.963999999999999</v>
      </c>
      <c r="T220" s="38"/>
      <c r="AB220" s="242">
        <f t="shared" si="56"/>
        <v>43693.640798611377</v>
      </c>
      <c r="AC220" s="199">
        <v>59.958030700683594</v>
      </c>
      <c r="AD220" s="199">
        <v>452.952880859375</v>
      </c>
      <c r="AE220" s="199">
        <f t="shared" si="51"/>
        <v>59.958030700683594</v>
      </c>
      <c r="AF220" s="200">
        <f t="shared" si="52"/>
        <v>452.952880859375</v>
      </c>
    </row>
    <row r="221" spans="1:32" x14ac:dyDescent="0.35">
      <c r="A221" s="186" t="s">
        <v>226</v>
      </c>
      <c r="B221" s="187">
        <f t="shared" si="49"/>
        <v>43693.640810185454</v>
      </c>
      <c r="C221" s="188">
        <f t="shared" ca="1" si="53"/>
        <v>59.958030700683594</v>
      </c>
      <c r="D221" s="189">
        <f t="shared" ca="1" si="54"/>
        <v>452.952880859375</v>
      </c>
      <c r="E221" s="190"/>
      <c r="F221" s="190"/>
      <c r="G221" s="191"/>
      <c r="H221" s="198"/>
      <c r="I221" s="199"/>
      <c r="J221" s="199"/>
      <c r="K221" s="199"/>
      <c r="L221" s="199"/>
      <c r="M221" s="199"/>
      <c r="N221" s="199"/>
      <c r="O221" s="200"/>
      <c r="P221" s="190">
        <f>'Main Data Entry'!$G$21</f>
        <v>0</v>
      </c>
      <c r="Q221" s="196">
        <f ca="1">IF($C221&gt;(60+'Main Data Entry'!$D$23),(($C221-60-'Main Data Entry'!$D$23)/(60*'Main Data Entry'!$D$22-'Main Data Entry'!$D$23))*(-1)*'Main Data Entry'!$G$21,IF($C221&lt;(60-'Main Data Entry'!$D$23),(($C221-60+'Main Data Entry'!$D$23)/(60*'Main Data Entry'!$D$22-'Main Data Entry'!$D$23))*(-1)*'Main Data Entry'!$G$21,0))</f>
        <v>0</v>
      </c>
      <c r="R221" s="189"/>
      <c r="S221" s="266">
        <f t="shared" si="55"/>
        <v>59.963999999999999</v>
      </c>
      <c r="T221" s="38"/>
      <c r="AB221" s="242">
        <f t="shared" si="56"/>
        <v>43693.640810185454</v>
      </c>
      <c r="AC221" s="199"/>
      <c r="AD221" s="199"/>
      <c r="AE221" s="199">
        <f t="shared" si="51"/>
        <v>59.958030700683594</v>
      </c>
      <c r="AF221" s="200">
        <f t="shared" si="52"/>
        <v>452.952880859375</v>
      </c>
    </row>
    <row r="222" spans="1:32" x14ac:dyDescent="0.35">
      <c r="A222" s="186" t="s">
        <v>227</v>
      </c>
      <c r="B222" s="187">
        <f t="shared" si="49"/>
        <v>43693.640821759531</v>
      </c>
      <c r="C222" s="188">
        <f t="shared" ca="1" si="53"/>
        <v>59.958015441894531</v>
      </c>
      <c r="D222" s="189">
        <f t="shared" ca="1" si="54"/>
        <v>452.95388793945313</v>
      </c>
      <c r="E222" s="190"/>
      <c r="F222" s="190"/>
      <c r="G222" s="191"/>
      <c r="H222" s="198"/>
      <c r="I222" s="199"/>
      <c r="J222" s="199"/>
      <c r="K222" s="199"/>
      <c r="L222" s="199"/>
      <c r="M222" s="199"/>
      <c r="N222" s="199"/>
      <c r="O222" s="200"/>
      <c r="P222" s="190">
        <f>'Main Data Entry'!$G$21</f>
        <v>0</v>
      </c>
      <c r="Q222" s="196">
        <f ca="1">IF($C222&gt;(60+'Main Data Entry'!$D$23),(($C222-60-'Main Data Entry'!$D$23)/(60*'Main Data Entry'!$D$22-'Main Data Entry'!$D$23))*(-1)*'Main Data Entry'!$G$21,IF($C222&lt;(60-'Main Data Entry'!$D$23),(($C222-60+'Main Data Entry'!$D$23)/(60*'Main Data Entry'!$D$22-'Main Data Entry'!$D$23))*(-1)*'Main Data Entry'!$G$21,0))</f>
        <v>0</v>
      </c>
      <c r="R222" s="189"/>
      <c r="S222" s="266">
        <f t="shared" si="55"/>
        <v>59.963999999999999</v>
      </c>
      <c r="T222" s="38"/>
      <c r="AB222" s="242">
        <f t="shared" si="56"/>
        <v>43693.640821759531</v>
      </c>
      <c r="AC222" s="199">
        <v>59.958015441894531</v>
      </c>
      <c r="AD222" s="199">
        <v>452.95388793945313</v>
      </c>
      <c r="AE222" s="199">
        <f t="shared" si="51"/>
        <v>59.958015441894531</v>
      </c>
      <c r="AF222" s="200">
        <f t="shared" si="52"/>
        <v>452.95388793945313</v>
      </c>
    </row>
    <row r="223" spans="1:32" x14ac:dyDescent="0.35">
      <c r="A223" s="186" t="s">
        <v>228</v>
      </c>
      <c r="B223" s="187">
        <f t="shared" si="49"/>
        <v>43693.640833333608</v>
      </c>
      <c r="C223" s="188">
        <f t="shared" ca="1" si="53"/>
        <v>59.958015441894531</v>
      </c>
      <c r="D223" s="189">
        <f t="shared" ca="1" si="54"/>
        <v>452.95388793945313</v>
      </c>
      <c r="E223" s="190"/>
      <c r="F223" s="190"/>
      <c r="G223" s="191"/>
      <c r="H223" s="198"/>
      <c r="I223" s="199"/>
      <c r="J223" s="199"/>
      <c r="K223" s="199"/>
      <c r="L223" s="199"/>
      <c r="M223" s="199"/>
      <c r="N223" s="199"/>
      <c r="O223" s="200"/>
      <c r="P223" s="190">
        <f>'Main Data Entry'!$G$21</f>
        <v>0</v>
      </c>
      <c r="Q223" s="196">
        <f ca="1">IF($C223&gt;(60+'Main Data Entry'!$D$23),(($C223-60-'Main Data Entry'!$D$23)/(60*'Main Data Entry'!$D$22-'Main Data Entry'!$D$23))*(-1)*'Main Data Entry'!$G$21,IF($C223&lt;(60-'Main Data Entry'!$D$23),(($C223-60+'Main Data Entry'!$D$23)/(60*'Main Data Entry'!$D$22-'Main Data Entry'!$D$23))*(-1)*'Main Data Entry'!$G$21,0))</f>
        <v>0</v>
      </c>
      <c r="R223" s="189"/>
      <c r="S223" s="266">
        <f t="shared" si="55"/>
        <v>59.963999999999999</v>
      </c>
      <c r="T223" s="38"/>
      <c r="AB223" s="242">
        <f t="shared" si="56"/>
        <v>43693.640833333608</v>
      </c>
      <c r="AC223" s="199"/>
      <c r="AD223" s="199"/>
      <c r="AE223" s="199">
        <f t="shared" si="51"/>
        <v>59.958015441894531</v>
      </c>
      <c r="AF223" s="200">
        <f t="shared" si="52"/>
        <v>452.95388793945313</v>
      </c>
    </row>
    <row r="224" spans="1:32" x14ac:dyDescent="0.35">
      <c r="A224" s="186" t="s">
        <v>229</v>
      </c>
      <c r="B224" s="187">
        <f t="shared" si="49"/>
        <v>43693.640844907684</v>
      </c>
      <c r="C224" s="188">
        <f t="shared" ca="1" si="53"/>
        <v>59.958011627197266</v>
      </c>
      <c r="D224" s="189">
        <f t="shared" ca="1" si="54"/>
        <v>452.95504760742188</v>
      </c>
      <c r="E224" s="190"/>
      <c r="F224" s="190"/>
      <c r="G224" s="191"/>
      <c r="H224" s="198"/>
      <c r="I224" s="199"/>
      <c r="J224" s="199"/>
      <c r="K224" s="199"/>
      <c r="L224" s="199"/>
      <c r="M224" s="199"/>
      <c r="N224" s="199"/>
      <c r="O224" s="200"/>
      <c r="P224" s="190">
        <f>'Main Data Entry'!$G$21</f>
        <v>0</v>
      </c>
      <c r="Q224" s="196">
        <f ca="1">IF($C224&gt;(60+'Main Data Entry'!$D$23),(($C224-60-'Main Data Entry'!$D$23)/(60*'Main Data Entry'!$D$22-'Main Data Entry'!$D$23))*(-1)*'Main Data Entry'!$G$21,IF($C224&lt;(60-'Main Data Entry'!$D$23),(($C224-60+'Main Data Entry'!$D$23)/(60*'Main Data Entry'!$D$22-'Main Data Entry'!$D$23))*(-1)*'Main Data Entry'!$G$21,0))</f>
        <v>0</v>
      </c>
      <c r="R224" s="189"/>
      <c r="S224" s="266">
        <f t="shared" si="55"/>
        <v>59.963999999999999</v>
      </c>
      <c r="T224" s="38"/>
      <c r="AB224" s="242">
        <f t="shared" si="56"/>
        <v>43693.640844907684</v>
      </c>
      <c r="AC224" s="199">
        <v>59.958011627197266</v>
      </c>
      <c r="AD224" s="199">
        <v>452.95504760742188</v>
      </c>
      <c r="AE224" s="199">
        <f t="shared" si="51"/>
        <v>59.958011627197266</v>
      </c>
      <c r="AF224" s="200">
        <f t="shared" si="52"/>
        <v>452.95504760742188</v>
      </c>
    </row>
    <row r="225" spans="1:32" x14ac:dyDescent="0.35">
      <c r="A225" s="186" t="s">
        <v>230</v>
      </c>
      <c r="B225" s="187">
        <f t="shared" si="49"/>
        <v>43693.640856481761</v>
      </c>
      <c r="C225" s="188">
        <f t="shared" ca="1" si="53"/>
        <v>59.958011627197266</v>
      </c>
      <c r="D225" s="189">
        <f t="shared" ca="1" si="54"/>
        <v>452.95504760742188</v>
      </c>
      <c r="E225" s="190"/>
      <c r="F225" s="190"/>
      <c r="G225" s="191"/>
      <c r="H225" s="198"/>
      <c r="I225" s="199"/>
      <c r="J225" s="199"/>
      <c r="K225" s="199"/>
      <c r="L225" s="199"/>
      <c r="M225" s="199"/>
      <c r="N225" s="199"/>
      <c r="O225" s="200"/>
      <c r="P225" s="190">
        <f>'Main Data Entry'!$G$21</f>
        <v>0</v>
      </c>
      <c r="Q225" s="196">
        <f ca="1">IF($C225&gt;(60+'Main Data Entry'!$D$23),(($C225-60-'Main Data Entry'!$D$23)/(60*'Main Data Entry'!$D$22-'Main Data Entry'!$D$23))*(-1)*'Main Data Entry'!$G$21,IF($C225&lt;(60-'Main Data Entry'!$D$23),(($C225-60+'Main Data Entry'!$D$23)/(60*'Main Data Entry'!$D$22-'Main Data Entry'!$D$23))*(-1)*'Main Data Entry'!$G$21,0))</f>
        <v>0</v>
      </c>
      <c r="R225" s="189"/>
      <c r="S225" s="266">
        <f t="shared" si="55"/>
        <v>59.963999999999999</v>
      </c>
      <c r="T225" s="38"/>
      <c r="AB225" s="242">
        <f t="shared" si="56"/>
        <v>43693.640856481761</v>
      </c>
      <c r="AC225" s="199"/>
      <c r="AD225" s="199"/>
      <c r="AE225" s="199">
        <f t="shared" si="51"/>
        <v>59.958011627197266</v>
      </c>
      <c r="AF225" s="200">
        <f t="shared" si="52"/>
        <v>452.95504760742188</v>
      </c>
    </row>
    <row r="226" spans="1:32" x14ac:dyDescent="0.35">
      <c r="A226" s="186" t="s">
        <v>231</v>
      </c>
      <c r="B226" s="187">
        <f t="shared" si="49"/>
        <v>43693.640868055838</v>
      </c>
      <c r="C226" s="188">
        <f t="shared" ca="1" si="53"/>
        <v>59.955051422119141</v>
      </c>
      <c r="D226" s="189">
        <f t="shared" ca="1" si="54"/>
        <v>453.72665405273438</v>
      </c>
      <c r="E226" s="190"/>
      <c r="F226" s="190"/>
      <c r="G226" s="191"/>
      <c r="H226" s="198"/>
      <c r="I226" s="199"/>
      <c r="J226" s="199"/>
      <c r="K226" s="199"/>
      <c r="L226" s="199"/>
      <c r="M226" s="199"/>
      <c r="N226" s="199"/>
      <c r="O226" s="200"/>
      <c r="P226" s="190">
        <f>'Main Data Entry'!$G$21</f>
        <v>0</v>
      </c>
      <c r="Q226" s="196">
        <f ca="1">IF($C226&gt;(60+'Main Data Entry'!$D$23),(($C226-60-'Main Data Entry'!$D$23)/(60*'Main Data Entry'!$D$22-'Main Data Entry'!$D$23))*(-1)*'Main Data Entry'!$G$21,IF($C226&lt;(60-'Main Data Entry'!$D$23),(($C226-60+'Main Data Entry'!$D$23)/(60*'Main Data Entry'!$D$22-'Main Data Entry'!$D$23))*(-1)*'Main Data Entry'!$G$21,0))</f>
        <v>0</v>
      </c>
      <c r="R226" s="189"/>
      <c r="S226" s="266">
        <f t="shared" si="55"/>
        <v>59.963999999999999</v>
      </c>
      <c r="T226" s="38"/>
      <c r="AB226" s="242">
        <f t="shared" si="56"/>
        <v>43693.640868055838</v>
      </c>
      <c r="AC226" s="199">
        <v>59.955051422119141</v>
      </c>
      <c r="AD226" s="199">
        <v>453.72665405273438</v>
      </c>
      <c r="AE226" s="199">
        <f t="shared" si="51"/>
        <v>59.955051422119141</v>
      </c>
      <c r="AF226" s="200">
        <f t="shared" si="52"/>
        <v>453.72665405273438</v>
      </c>
    </row>
    <row r="227" spans="1:32" x14ac:dyDescent="0.35">
      <c r="A227" s="186" t="s">
        <v>232</v>
      </c>
      <c r="B227" s="187">
        <f t="shared" si="49"/>
        <v>43693.640879629915</v>
      </c>
      <c r="C227" s="188">
        <f t="shared" ca="1" si="53"/>
        <v>59.955051422119141</v>
      </c>
      <c r="D227" s="189">
        <f t="shared" ca="1" si="54"/>
        <v>453.72665405273438</v>
      </c>
      <c r="E227" s="190"/>
      <c r="F227" s="190"/>
      <c r="G227" s="191"/>
      <c r="H227" s="198"/>
      <c r="I227" s="199"/>
      <c r="J227" s="199"/>
      <c r="K227" s="199"/>
      <c r="L227" s="199"/>
      <c r="M227" s="199"/>
      <c r="N227" s="199"/>
      <c r="O227" s="200"/>
      <c r="P227" s="190">
        <f>'Main Data Entry'!$G$21</f>
        <v>0</v>
      </c>
      <c r="Q227" s="196">
        <f ca="1">IF($C227&gt;(60+'Main Data Entry'!$D$23),(($C227-60-'Main Data Entry'!$D$23)/(60*'Main Data Entry'!$D$22-'Main Data Entry'!$D$23))*(-1)*'Main Data Entry'!$G$21,IF($C227&lt;(60-'Main Data Entry'!$D$23),(($C227-60+'Main Data Entry'!$D$23)/(60*'Main Data Entry'!$D$22-'Main Data Entry'!$D$23))*(-1)*'Main Data Entry'!$G$21,0))</f>
        <v>0</v>
      </c>
      <c r="R227" s="189"/>
      <c r="S227" s="266">
        <f t="shared" si="55"/>
        <v>59.963999999999999</v>
      </c>
      <c r="T227" s="38"/>
      <c r="AB227" s="242">
        <f t="shared" si="56"/>
        <v>43693.640879629915</v>
      </c>
      <c r="AC227" s="199"/>
      <c r="AD227" s="199"/>
      <c r="AE227" s="199">
        <f t="shared" si="51"/>
        <v>59.955051422119141</v>
      </c>
      <c r="AF227" s="200">
        <f t="shared" si="52"/>
        <v>453.72665405273438</v>
      </c>
    </row>
    <row r="228" spans="1:32" x14ac:dyDescent="0.35">
      <c r="A228" s="186" t="s">
        <v>233</v>
      </c>
      <c r="B228" s="187">
        <f t="shared" si="49"/>
        <v>43693.640891203991</v>
      </c>
      <c r="C228" s="188">
        <f t="shared" ca="1" si="53"/>
        <v>59.957447052001953</v>
      </c>
      <c r="D228" s="189">
        <f t="shared" ca="1" si="54"/>
        <v>454.01141357421875</v>
      </c>
      <c r="E228" s="190"/>
      <c r="F228" s="190"/>
      <c r="G228" s="191"/>
      <c r="H228" s="198"/>
      <c r="I228" s="199"/>
      <c r="J228" s="199"/>
      <c r="K228" s="199"/>
      <c r="L228" s="199"/>
      <c r="M228" s="199"/>
      <c r="N228" s="199"/>
      <c r="O228" s="200"/>
      <c r="P228" s="190">
        <f>'Main Data Entry'!$G$21</f>
        <v>0</v>
      </c>
      <c r="Q228" s="196">
        <f ca="1">IF($C228&gt;(60+'Main Data Entry'!$D$23),(($C228-60-'Main Data Entry'!$D$23)/(60*'Main Data Entry'!$D$22-'Main Data Entry'!$D$23))*(-1)*'Main Data Entry'!$G$21,IF($C228&lt;(60-'Main Data Entry'!$D$23),(($C228-60+'Main Data Entry'!$D$23)/(60*'Main Data Entry'!$D$22-'Main Data Entry'!$D$23))*(-1)*'Main Data Entry'!$G$21,0))</f>
        <v>0</v>
      </c>
      <c r="R228" s="189"/>
      <c r="S228" s="266">
        <f t="shared" si="55"/>
        <v>59.963999999999999</v>
      </c>
      <c r="T228" s="38"/>
      <c r="AB228" s="242">
        <f t="shared" si="56"/>
        <v>43693.640891203991</v>
      </c>
      <c r="AC228" s="199">
        <v>59.957447052001953</v>
      </c>
      <c r="AD228" s="199">
        <v>454.01141357421875</v>
      </c>
      <c r="AE228" s="199">
        <f t="shared" si="51"/>
        <v>59.957447052001953</v>
      </c>
      <c r="AF228" s="200">
        <f t="shared" si="52"/>
        <v>454.01141357421875</v>
      </c>
    </row>
    <row r="229" spans="1:32" x14ac:dyDescent="0.35">
      <c r="A229" s="186" t="s">
        <v>234</v>
      </c>
      <c r="B229" s="187">
        <f t="shared" si="49"/>
        <v>43693.640902778068</v>
      </c>
      <c r="C229" s="188">
        <f t="shared" ca="1" si="53"/>
        <v>59.957447052001953</v>
      </c>
      <c r="D229" s="189">
        <f t="shared" ca="1" si="54"/>
        <v>454.01141357421875</v>
      </c>
      <c r="E229" s="190"/>
      <c r="F229" s="190"/>
      <c r="G229" s="191"/>
      <c r="H229" s="198"/>
      <c r="I229" s="199"/>
      <c r="J229" s="199"/>
      <c r="K229" s="199"/>
      <c r="L229" s="199"/>
      <c r="M229" s="199"/>
      <c r="N229" s="199"/>
      <c r="O229" s="200"/>
      <c r="P229" s="190">
        <f>'Main Data Entry'!$G$21</f>
        <v>0</v>
      </c>
      <c r="Q229" s="196">
        <f ca="1">IF($C229&gt;(60+'Main Data Entry'!$D$23),(($C229-60-'Main Data Entry'!$D$23)/(60*'Main Data Entry'!$D$22-'Main Data Entry'!$D$23))*(-1)*'Main Data Entry'!$G$21,IF($C229&lt;(60-'Main Data Entry'!$D$23),(($C229-60+'Main Data Entry'!$D$23)/(60*'Main Data Entry'!$D$22-'Main Data Entry'!$D$23))*(-1)*'Main Data Entry'!$G$21,0))</f>
        <v>0</v>
      </c>
      <c r="R229" s="189"/>
      <c r="S229" s="266">
        <f t="shared" si="55"/>
        <v>59.963999999999999</v>
      </c>
      <c r="T229" s="38"/>
      <c r="AB229" s="242">
        <f t="shared" si="56"/>
        <v>43693.640902778068</v>
      </c>
      <c r="AC229" s="199"/>
      <c r="AD229" s="199"/>
      <c r="AE229" s="199">
        <f t="shared" si="51"/>
        <v>59.957447052001953</v>
      </c>
      <c r="AF229" s="200">
        <f t="shared" si="52"/>
        <v>454.01141357421875</v>
      </c>
    </row>
    <row r="230" spans="1:32" x14ac:dyDescent="0.35">
      <c r="A230" s="186" t="s">
        <v>235</v>
      </c>
      <c r="B230" s="187">
        <f t="shared" si="49"/>
        <v>43693.640914352145</v>
      </c>
      <c r="C230" s="188">
        <f t="shared" ca="1" si="53"/>
        <v>59.957817077636719</v>
      </c>
      <c r="D230" s="189">
        <f t="shared" ca="1" si="54"/>
        <v>454.05169677734375</v>
      </c>
      <c r="E230" s="190"/>
      <c r="F230" s="190"/>
      <c r="G230" s="191"/>
      <c r="H230" s="198"/>
      <c r="I230" s="199"/>
      <c r="J230" s="199"/>
      <c r="K230" s="199"/>
      <c r="L230" s="199"/>
      <c r="M230" s="199"/>
      <c r="N230" s="199"/>
      <c r="O230" s="200"/>
      <c r="P230" s="190">
        <f>'Main Data Entry'!$G$21</f>
        <v>0</v>
      </c>
      <c r="Q230" s="196">
        <f ca="1">IF($C230&gt;(60+'Main Data Entry'!$D$23),(($C230-60-'Main Data Entry'!$D$23)/(60*'Main Data Entry'!$D$22-'Main Data Entry'!$D$23))*(-1)*'Main Data Entry'!$G$21,IF($C230&lt;(60-'Main Data Entry'!$D$23),(($C230-60+'Main Data Entry'!$D$23)/(60*'Main Data Entry'!$D$22-'Main Data Entry'!$D$23))*(-1)*'Main Data Entry'!$G$21,0))</f>
        <v>0</v>
      </c>
      <c r="R230" s="189"/>
      <c r="S230" s="266">
        <f t="shared" si="55"/>
        <v>59.963999999999999</v>
      </c>
      <c r="T230" s="38"/>
      <c r="AB230" s="242">
        <f t="shared" si="56"/>
        <v>43693.640914352145</v>
      </c>
      <c r="AC230" s="199">
        <v>59.957817077636719</v>
      </c>
      <c r="AD230" s="199">
        <v>454.05169677734375</v>
      </c>
      <c r="AE230" s="199">
        <f t="shared" si="51"/>
        <v>59.957817077636719</v>
      </c>
      <c r="AF230" s="200">
        <f t="shared" si="52"/>
        <v>454.05169677734375</v>
      </c>
    </row>
    <row r="231" spans="1:32" x14ac:dyDescent="0.35">
      <c r="A231" s="186" t="s">
        <v>236</v>
      </c>
      <c r="B231" s="187">
        <f t="shared" si="49"/>
        <v>43693.640925926222</v>
      </c>
      <c r="C231" s="188">
        <f t="shared" ca="1" si="53"/>
        <v>59.957817077636719</v>
      </c>
      <c r="D231" s="189">
        <f t="shared" ca="1" si="54"/>
        <v>454.05169677734375</v>
      </c>
      <c r="E231" s="190"/>
      <c r="F231" s="190"/>
      <c r="G231" s="191"/>
      <c r="H231" s="198"/>
      <c r="I231" s="199"/>
      <c r="J231" s="199"/>
      <c r="K231" s="199"/>
      <c r="L231" s="199"/>
      <c r="M231" s="199"/>
      <c r="N231" s="199"/>
      <c r="O231" s="200"/>
      <c r="P231" s="190">
        <f>'Main Data Entry'!$G$21</f>
        <v>0</v>
      </c>
      <c r="Q231" s="196">
        <f ca="1">IF($C231&gt;(60+'Main Data Entry'!$D$23),(($C231-60-'Main Data Entry'!$D$23)/(60*'Main Data Entry'!$D$22-'Main Data Entry'!$D$23))*(-1)*'Main Data Entry'!$G$21,IF($C231&lt;(60-'Main Data Entry'!$D$23),(($C231-60+'Main Data Entry'!$D$23)/(60*'Main Data Entry'!$D$22-'Main Data Entry'!$D$23))*(-1)*'Main Data Entry'!$G$21,0))</f>
        <v>0</v>
      </c>
      <c r="R231" s="189"/>
      <c r="S231" s="266">
        <f t="shared" si="55"/>
        <v>59.963999999999999</v>
      </c>
      <c r="T231" s="38"/>
      <c r="AB231" s="242">
        <f t="shared" si="56"/>
        <v>43693.640925926222</v>
      </c>
      <c r="AC231" s="199"/>
      <c r="AD231" s="199"/>
      <c r="AE231" s="199">
        <f t="shared" si="51"/>
        <v>59.957817077636719</v>
      </c>
      <c r="AF231" s="200">
        <f t="shared" si="52"/>
        <v>454.05169677734375</v>
      </c>
    </row>
    <row r="232" spans="1:32" x14ac:dyDescent="0.35">
      <c r="A232" s="186" t="s">
        <v>237</v>
      </c>
      <c r="B232" s="187">
        <f t="shared" si="49"/>
        <v>43693.640937500299</v>
      </c>
      <c r="C232" s="188">
        <f t="shared" ca="1" si="53"/>
        <v>59.958179473876953</v>
      </c>
      <c r="D232" s="189">
        <f t="shared" ca="1" si="54"/>
        <v>454.09124755859375</v>
      </c>
      <c r="E232" s="190"/>
      <c r="F232" s="190"/>
      <c r="G232" s="191"/>
      <c r="H232" s="198"/>
      <c r="I232" s="199"/>
      <c r="J232" s="199"/>
      <c r="K232" s="199"/>
      <c r="L232" s="199"/>
      <c r="M232" s="199"/>
      <c r="N232" s="199"/>
      <c r="O232" s="200"/>
      <c r="P232" s="190">
        <f>'Main Data Entry'!$G$21</f>
        <v>0</v>
      </c>
      <c r="Q232" s="196">
        <f ca="1">IF($C232&gt;(60+'Main Data Entry'!$D$23),(($C232-60-'Main Data Entry'!$D$23)/(60*'Main Data Entry'!$D$22-'Main Data Entry'!$D$23))*(-1)*'Main Data Entry'!$G$21,IF($C232&lt;(60-'Main Data Entry'!$D$23),(($C232-60+'Main Data Entry'!$D$23)/(60*'Main Data Entry'!$D$22-'Main Data Entry'!$D$23))*(-1)*'Main Data Entry'!$G$21,0))</f>
        <v>0</v>
      </c>
      <c r="R232" s="189"/>
      <c r="S232" s="266">
        <f t="shared" si="55"/>
        <v>59.963999999999999</v>
      </c>
      <c r="T232" s="38"/>
      <c r="AB232" s="242">
        <f t="shared" si="56"/>
        <v>43693.640937500299</v>
      </c>
      <c r="AC232" s="199">
        <v>59.958179473876953</v>
      </c>
      <c r="AD232" s="199">
        <v>454.09124755859375</v>
      </c>
      <c r="AE232" s="199">
        <f t="shared" si="51"/>
        <v>59.958179473876953</v>
      </c>
      <c r="AF232" s="200">
        <f t="shared" si="52"/>
        <v>454.09124755859375</v>
      </c>
    </row>
    <row r="233" spans="1:32" x14ac:dyDescent="0.35">
      <c r="A233" s="186" t="s">
        <v>238</v>
      </c>
      <c r="B233" s="187">
        <f t="shared" si="49"/>
        <v>43693.640949074375</v>
      </c>
      <c r="C233" s="188">
        <f t="shared" ca="1" si="53"/>
        <v>59.958179473876953</v>
      </c>
      <c r="D233" s="189">
        <f t="shared" ca="1" si="54"/>
        <v>454.09124755859375</v>
      </c>
      <c r="E233" s="190"/>
      <c r="F233" s="190"/>
      <c r="G233" s="191"/>
      <c r="H233" s="198"/>
      <c r="I233" s="199"/>
      <c r="J233" s="199"/>
      <c r="K233" s="199"/>
      <c r="L233" s="199"/>
      <c r="M233" s="199"/>
      <c r="N233" s="199"/>
      <c r="O233" s="200"/>
      <c r="P233" s="190">
        <f>'Main Data Entry'!$G$21</f>
        <v>0</v>
      </c>
      <c r="Q233" s="196">
        <f ca="1">IF($C233&gt;(60+'Main Data Entry'!$D$23),(($C233-60-'Main Data Entry'!$D$23)/(60*'Main Data Entry'!$D$22-'Main Data Entry'!$D$23))*(-1)*'Main Data Entry'!$G$21,IF($C233&lt;(60-'Main Data Entry'!$D$23),(($C233-60+'Main Data Entry'!$D$23)/(60*'Main Data Entry'!$D$22-'Main Data Entry'!$D$23))*(-1)*'Main Data Entry'!$G$21,0))</f>
        <v>0</v>
      </c>
      <c r="R233" s="189"/>
      <c r="S233" s="266">
        <f t="shared" si="55"/>
        <v>59.963999999999999</v>
      </c>
      <c r="T233" s="38"/>
      <c r="AB233" s="242">
        <f t="shared" si="56"/>
        <v>43693.640949074375</v>
      </c>
      <c r="AC233" s="199"/>
      <c r="AD233" s="199"/>
      <c r="AE233" s="199">
        <f t="shared" si="51"/>
        <v>59.958179473876953</v>
      </c>
      <c r="AF233" s="200">
        <f t="shared" si="52"/>
        <v>454.09124755859375</v>
      </c>
    </row>
    <row r="234" spans="1:32" x14ac:dyDescent="0.35">
      <c r="A234" s="186" t="s">
        <v>239</v>
      </c>
      <c r="B234" s="187">
        <f t="shared" si="49"/>
        <v>43693.640960648452</v>
      </c>
      <c r="C234" s="188">
        <f t="shared" ca="1" si="53"/>
        <v>59.958545684814453</v>
      </c>
      <c r="D234" s="189">
        <f t="shared" ca="1" si="54"/>
        <v>454.13079833984375</v>
      </c>
      <c r="E234" s="190"/>
      <c r="F234" s="190"/>
      <c r="G234" s="191"/>
      <c r="H234" s="198"/>
      <c r="I234" s="199"/>
      <c r="J234" s="199"/>
      <c r="K234" s="199"/>
      <c r="L234" s="199"/>
      <c r="M234" s="199"/>
      <c r="N234" s="199"/>
      <c r="O234" s="200"/>
      <c r="P234" s="190">
        <f>'Main Data Entry'!$G$21</f>
        <v>0</v>
      </c>
      <c r="Q234" s="196">
        <f ca="1">IF($C234&gt;(60+'Main Data Entry'!$D$23),(($C234-60-'Main Data Entry'!$D$23)/(60*'Main Data Entry'!$D$22-'Main Data Entry'!$D$23))*(-1)*'Main Data Entry'!$G$21,IF($C234&lt;(60-'Main Data Entry'!$D$23),(($C234-60+'Main Data Entry'!$D$23)/(60*'Main Data Entry'!$D$22-'Main Data Entry'!$D$23))*(-1)*'Main Data Entry'!$G$21,0))</f>
        <v>0</v>
      </c>
      <c r="R234" s="189"/>
      <c r="S234" s="266">
        <f t="shared" si="55"/>
        <v>59.963999999999999</v>
      </c>
      <c r="T234" s="38"/>
      <c r="AB234" s="242">
        <f t="shared" ref="AB234:AB279" si="57">AB233+TIME(0,0,1)</f>
        <v>43693.640960648452</v>
      </c>
      <c r="AC234" s="199">
        <v>59.958545684814453</v>
      </c>
      <c r="AD234" s="199">
        <v>454.13079833984375</v>
      </c>
      <c r="AE234" s="199">
        <f t="shared" si="51"/>
        <v>59.958545684814453</v>
      </c>
      <c r="AF234" s="200">
        <f t="shared" si="52"/>
        <v>454.13079833984375</v>
      </c>
    </row>
    <row r="235" spans="1:32" x14ac:dyDescent="0.35">
      <c r="A235" s="186" t="s">
        <v>240</v>
      </c>
      <c r="B235" s="187">
        <f t="shared" si="49"/>
        <v>43693.640972222529</v>
      </c>
      <c r="C235" s="188">
        <f t="shared" ca="1" si="53"/>
        <v>59.958545684814453</v>
      </c>
      <c r="D235" s="189">
        <f t="shared" ca="1" si="54"/>
        <v>454.13079833984375</v>
      </c>
      <c r="E235" s="190"/>
      <c r="F235" s="190"/>
      <c r="G235" s="191"/>
      <c r="H235" s="198"/>
      <c r="I235" s="199"/>
      <c r="J235" s="199"/>
      <c r="K235" s="199"/>
      <c r="L235" s="199"/>
      <c r="M235" s="199"/>
      <c r="N235" s="199"/>
      <c r="O235" s="200"/>
      <c r="P235" s="190">
        <f>'Main Data Entry'!$G$21</f>
        <v>0</v>
      </c>
      <c r="Q235" s="196">
        <f ca="1">IF($C235&gt;(60+'Main Data Entry'!$D$23),(($C235-60-'Main Data Entry'!$D$23)/(60*'Main Data Entry'!$D$22-'Main Data Entry'!$D$23))*(-1)*'Main Data Entry'!$G$21,IF($C235&lt;(60-'Main Data Entry'!$D$23),(($C235-60+'Main Data Entry'!$D$23)/(60*'Main Data Entry'!$D$22-'Main Data Entry'!$D$23))*(-1)*'Main Data Entry'!$G$21,0))</f>
        <v>0</v>
      </c>
      <c r="R235" s="189"/>
      <c r="S235" s="266">
        <f t="shared" si="55"/>
        <v>59.963999999999999</v>
      </c>
      <c r="T235" s="38"/>
      <c r="AB235" s="242">
        <f t="shared" si="57"/>
        <v>43693.640972222529</v>
      </c>
      <c r="AC235" s="199"/>
      <c r="AD235" s="199"/>
      <c r="AE235" s="199">
        <f t="shared" si="51"/>
        <v>59.958545684814453</v>
      </c>
      <c r="AF235" s="200">
        <f t="shared" si="52"/>
        <v>454.13079833984375</v>
      </c>
    </row>
    <row r="236" spans="1:32" x14ac:dyDescent="0.35">
      <c r="A236" s="186" t="s">
        <v>241</v>
      </c>
      <c r="B236" s="187">
        <f t="shared" si="49"/>
        <v>43693.640983796606</v>
      </c>
      <c r="C236" s="188">
        <f t="shared" ca="1" si="53"/>
        <v>59.957855224609375</v>
      </c>
      <c r="D236" s="189">
        <f t="shared" ca="1" si="54"/>
        <v>454.74432373046875</v>
      </c>
      <c r="E236" s="190"/>
      <c r="F236" s="190"/>
      <c r="G236" s="191"/>
      <c r="H236" s="198"/>
      <c r="I236" s="199"/>
      <c r="J236" s="199"/>
      <c r="K236" s="199"/>
      <c r="L236" s="199"/>
      <c r="M236" s="199"/>
      <c r="N236" s="199"/>
      <c r="O236" s="200"/>
      <c r="P236" s="190">
        <f>'Main Data Entry'!$G$21</f>
        <v>0</v>
      </c>
      <c r="Q236" s="196">
        <f ca="1">IF($C236&gt;(60+'Main Data Entry'!$D$23),(($C236-60-'Main Data Entry'!$D$23)/(60*'Main Data Entry'!$D$22-'Main Data Entry'!$D$23))*(-1)*'Main Data Entry'!$G$21,IF($C236&lt;(60-'Main Data Entry'!$D$23),(($C236-60+'Main Data Entry'!$D$23)/(60*'Main Data Entry'!$D$22-'Main Data Entry'!$D$23))*(-1)*'Main Data Entry'!$G$21,0))</f>
        <v>0</v>
      </c>
      <c r="R236" s="189"/>
      <c r="S236" s="266">
        <f t="shared" si="55"/>
        <v>59.963999999999999</v>
      </c>
      <c r="T236" s="38"/>
      <c r="AB236" s="242">
        <f t="shared" si="57"/>
        <v>43693.640983796606</v>
      </c>
      <c r="AC236" s="199">
        <v>59.957855224609375</v>
      </c>
      <c r="AD236" s="199">
        <v>454.74432373046875</v>
      </c>
      <c r="AE236" s="199">
        <f t="shared" si="51"/>
        <v>59.957855224609375</v>
      </c>
      <c r="AF236" s="200">
        <f t="shared" si="52"/>
        <v>454.74432373046875</v>
      </c>
    </row>
    <row r="237" spans="1:32" x14ac:dyDescent="0.35">
      <c r="A237" s="186" t="s">
        <v>242</v>
      </c>
      <c r="B237" s="187">
        <f t="shared" si="49"/>
        <v>43693.640995370683</v>
      </c>
      <c r="C237" s="188">
        <f t="shared" ca="1" si="53"/>
        <v>59.957855224609375</v>
      </c>
      <c r="D237" s="189">
        <f t="shared" ca="1" si="54"/>
        <v>454.74432373046875</v>
      </c>
      <c r="E237" s="190"/>
      <c r="F237" s="190"/>
      <c r="G237" s="191"/>
      <c r="H237" s="198"/>
      <c r="I237" s="199"/>
      <c r="J237" s="199"/>
      <c r="K237" s="199"/>
      <c r="L237" s="199"/>
      <c r="M237" s="199"/>
      <c r="N237" s="199"/>
      <c r="O237" s="200"/>
      <c r="P237" s="190">
        <f>'Main Data Entry'!$G$21</f>
        <v>0</v>
      </c>
      <c r="Q237" s="196">
        <f ca="1">IF($C237&gt;(60+'Main Data Entry'!$D$23),(($C237-60-'Main Data Entry'!$D$23)/(60*'Main Data Entry'!$D$22-'Main Data Entry'!$D$23))*(-1)*'Main Data Entry'!$G$21,IF($C237&lt;(60-'Main Data Entry'!$D$23),(($C237-60+'Main Data Entry'!$D$23)/(60*'Main Data Entry'!$D$22-'Main Data Entry'!$D$23))*(-1)*'Main Data Entry'!$G$21,0))</f>
        <v>0</v>
      </c>
      <c r="R237" s="189"/>
      <c r="S237" s="266">
        <f t="shared" si="55"/>
        <v>59.963999999999999</v>
      </c>
      <c r="T237" s="38"/>
      <c r="AB237" s="242">
        <f t="shared" si="57"/>
        <v>43693.640995370683</v>
      </c>
      <c r="AC237" s="199"/>
      <c r="AD237" s="199"/>
      <c r="AE237" s="199">
        <f t="shared" si="51"/>
        <v>59.957855224609375</v>
      </c>
      <c r="AF237" s="200">
        <f t="shared" si="52"/>
        <v>454.74432373046875</v>
      </c>
    </row>
    <row r="238" spans="1:32" x14ac:dyDescent="0.35">
      <c r="A238" s="186" t="s">
        <v>243</v>
      </c>
      <c r="B238" s="187">
        <f t="shared" si="49"/>
        <v>43693.641006944759</v>
      </c>
      <c r="C238" s="188">
        <f t="shared" ca="1" si="53"/>
        <v>59.957160949707031</v>
      </c>
      <c r="D238" s="189">
        <f t="shared" ca="1" si="54"/>
        <v>454.75567626953125</v>
      </c>
      <c r="E238" s="190"/>
      <c r="F238" s="190"/>
      <c r="G238" s="191"/>
      <c r="H238" s="198"/>
      <c r="I238" s="199"/>
      <c r="J238" s="199"/>
      <c r="K238" s="199"/>
      <c r="L238" s="199"/>
      <c r="M238" s="199"/>
      <c r="N238" s="199"/>
      <c r="O238" s="200"/>
      <c r="P238" s="190">
        <f>'Main Data Entry'!$G$21</f>
        <v>0</v>
      </c>
      <c r="Q238" s="196">
        <f ca="1">IF($C238&gt;(60+'Main Data Entry'!$D$23),(($C238-60-'Main Data Entry'!$D$23)/(60*'Main Data Entry'!$D$22-'Main Data Entry'!$D$23))*(-1)*'Main Data Entry'!$G$21,IF($C238&lt;(60-'Main Data Entry'!$D$23),(($C238-60+'Main Data Entry'!$D$23)/(60*'Main Data Entry'!$D$22-'Main Data Entry'!$D$23))*(-1)*'Main Data Entry'!$G$21,0))</f>
        <v>0</v>
      </c>
      <c r="R238" s="189"/>
      <c r="S238" s="266">
        <f t="shared" si="55"/>
        <v>59.963999999999999</v>
      </c>
      <c r="T238" s="38"/>
      <c r="AB238" s="242">
        <f t="shared" si="57"/>
        <v>43693.641006944759</v>
      </c>
      <c r="AC238" s="199">
        <v>59.957160949707031</v>
      </c>
      <c r="AD238" s="199">
        <v>454.75567626953125</v>
      </c>
      <c r="AE238" s="199">
        <f t="shared" si="51"/>
        <v>59.957160949707031</v>
      </c>
      <c r="AF238" s="200">
        <f t="shared" si="52"/>
        <v>454.75567626953125</v>
      </c>
    </row>
    <row r="239" spans="1:32" x14ac:dyDescent="0.35">
      <c r="A239" s="186" t="s">
        <v>244</v>
      </c>
      <c r="B239" s="187">
        <f t="shared" si="49"/>
        <v>43693.641018518836</v>
      </c>
      <c r="C239" s="188">
        <f t="shared" ca="1" si="53"/>
        <v>59.957160949707031</v>
      </c>
      <c r="D239" s="189">
        <f t="shared" ca="1" si="54"/>
        <v>454.75567626953125</v>
      </c>
      <c r="E239" s="190"/>
      <c r="F239" s="190"/>
      <c r="G239" s="191"/>
      <c r="H239" s="198"/>
      <c r="I239" s="199"/>
      <c r="J239" s="199"/>
      <c r="K239" s="199"/>
      <c r="L239" s="199"/>
      <c r="M239" s="199"/>
      <c r="N239" s="199"/>
      <c r="O239" s="200"/>
      <c r="P239" s="190">
        <f>'Main Data Entry'!$G$21</f>
        <v>0</v>
      </c>
      <c r="Q239" s="196">
        <f ca="1">IF($C239&gt;(60+'Main Data Entry'!$D$23),(($C239-60-'Main Data Entry'!$D$23)/(60*'Main Data Entry'!$D$22-'Main Data Entry'!$D$23))*(-1)*'Main Data Entry'!$G$21,IF($C239&lt;(60-'Main Data Entry'!$D$23),(($C239-60+'Main Data Entry'!$D$23)/(60*'Main Data Entry'!$D$22-'Main Data Entry'!$D$23))*(-1)*'Main Data Entry'!$G$21,0))</f>
        <v>0</v>
      </c>
      <c r="R239" s="189"/>
      <c r="S239" s="266">
        <f t="shared" si="55"/>
        <v>59.963999999999999</v>
      </c>
      <c r="T239" s="38"/>
      <c r="AB239" s="242">
        <f t="shared" si="57"/>
        <v>43693.641018518836</v>
      </c>
      <c r="AC239" s="199"/>
      <c r="AD239" s="199"/>
      <c r="AE239" s="199">
        <f t="shared" si="51"/>
        <v>59.957160949707031</v>
      </c>
      <c r="AF239" s="200">
        <f t="shared" si="52"/>
        <v>454.75567626953125</v>
      </c>
    </row>
    <row r="240" spans="1:32" x14ac:dyDescent="0.35">
      <c r="A240" s="186" t="s">
        <v>245</v>
      </c>
      <c r="B240" s="187">
        <f t="shared" si="49"/>
        <v>43693.641030092913</v>
      </c>
      <c r="C240" s="188">
        <f t="shared" ca="1" si="53"/>
        <v>59.958526611328125</v>
      </c>
      <c r="D240" s="189">
        <f t="shared" ca="1" si="54"/>
        <v>454.76522827148438</v>
      </c>
      <c r="E240" s="190"/>
      <c r="F240" s="190"/>
      <c r="G240" s="191"/>
      <c r="H240" s="198"/>
      <c r="I240" s="199"/>
      <c r="J240" s="199"/>
      <c r="K240" s="199"/>
      <c r="L240" s="199"/>
      <c r="M240" s="199"/>
      <c r="N240" s="199"/>
      <c r="O240" s="200"/>
      <c r="P240" s="190">
        <f>'Main Data Entry'!$G$21</f>
        <v>0</v>
      </c>
      <c r="Q240" s="196">
        <f ca="1">IF($C240&gt;(60+'Main Data Entry'!$D$23),(($C240-60-'Main Data Entry'!$D$23)/(60*'Main Data Entry'!$D$22-'Main Data Entry'!$D$23))*(-1)*'Main Data Entry'!$G$21,IF($C240&lt;(60-'Main Data Entry'!$D$23),(($C240-60+'Main Data Entry'!$D$23)/(60*'Main Data Entry'!$D$22-'Main Data Entry'!$D$23))*(-1)*'Main Data Entry'!$G$21,0))</f>
        <v>0</v>
      </c>
      <c r="R240" s="189"/>
      <c r="S240" s="266">
        <f t="shared" si="55"/>
        <v>59.963999999999999</v>
      </c>
      <c r="T240" s="38"/>
      <c r="AB240" s="242">
        <f t="shared" si="57"/>
        <v>43693.641030092913</v>
      </c>
      <c r="AC240" s="199">
        <v>59.958526611328125</v>
      </c>
      <c r="AD240" s="199">
        <v>454.76522827148438</v>
      </c>
      <c r="AE240" s="199">
        <f t="shared" si="51"/>
        <v>59.958526611328125</v>
      </c>
      <c r="AF240" s="200">
        <f t="shared" si="52"/>
        <v>454.76522827148438</v>
      </c>
    </row>
    <row r="241" spans="1:32" x14ac:dyDescent="0.35">
      <c r="A241" s="229" t="s">
        <v>246</v>
      </c>
      <c r="B241" s="230">
        <f t="shared" si="49"/>
        <v>43693.64104166699</v>
      </c>
      <c r="C241" s="231">
        <f t="shared" ca="1" si="53"/>
        <v>59.958526611328125</v>
      </c>
      <c r="D241" s="232">
        <f t="shared" ca="1" si="54"/>
        <v>454.76522827148438</v>
      </c>
      <c r="E241" s="233"/>
      <c r="F241" s="233"/>
      <c r="G241" s="234"/>
      <c r="H241" s="235"/>
      <c r="I241" s="236"/>
      <c r="J241" s="236"/>
      <c r="K241" s="236"/>
      <c r="L241" s="236"/>
      <c r="M241" s="236"/>
      <c r="N241" s="236"/>
      <c r="O241" s="237"/>
      <c r="P241" s="233">
        <f>'Main Data Entry'!$G$21</f>
        <v>0</v>
      </c>
      <c r="Q241" s="238">
        <f ca="1">IF($C241&gt;(60+'Main Data Entry'!$D$23),(($C241-60-'Main Data Entry'!$D$23)/(60*'Main Data Entry'!$D$22-'Main Data Entry'!$D$23))*(-1)*'Main Data Entry'!$G$21,IF($C241&lt;(60-'Main Data Entry'!$D$23),(($C241-60+'Main Data Entry'!$D$23)/(60*'Main Data Entry'!$D$22-'Main Data Entry'!$D$23))*(-1)*'Main Data Entry'!$G$21,0))</f>
        <v>0</v>
      </c>
      <c r="R241" s="232"/>
      <c r="S241" s="280">
        <f t="shared" si="55"/>
        <v>59.963999999999999</v>
      </c>
      <c r="T241" s="38"/>
      <c r="AB241" s="242">
        <f t="shared" si="57"/>
        <v>43693.64104166699</v>
      </c>
      <c r="AC241" s="199"/>
      <c r="AD241" s="199"/>
      <c r="AE241" s="199">
        <f t="shared" si="51"/>
        <v>59.958526611328125</v>
      </c>
      <c r="AF241" s="200">
        <f t="shared" si="52"/>
        <v>454.76522827148438</v>
      </c>
    </row>
    <row r="242" spans="1:32" x14ac:dyDescent="0.35">
      <c r="H242" s="104"/>
      <c r="I242" s="104"/>
      <c r="J242" s="104"/>
      <c r="K242" s="104"/>
      <c r="L242" s="104"/>
      <c r="M242" s="104"/>
      <c r="N242" s="104"/>
      <c r="O242" s="104"/>
      <c r="AB242" s="242">
        <f>AB241+TIME(0,0,1)</f>
        <v>43693.641053241066</v>
      </c>
      <c r="AC242" s="199">
        <v>59.959892272949219</v>
      </c>
      <c r="AD242" s="199">
        <v>454.77474975585938</v>
      </c>
      <c r="AE242" s="199">
        <f t="shared" si="51"/>
        <v>59.959892272949219</v>
      </c>
      <c r="AF242" s="200">
        <f t="shared" si="52"/>
        <v>454.77474975585938</v>
      </c>
    </row>
    <row r="243" spans="1:32" x14ac:dyDescent="0.35">
      <c r="H243" s="104"/>
      <c r="I243" s="104"/>
      <c r="J243" s="104"/>
      <c r="K243" s="104"/>
      <c r="L243" s="104"/>
      <c r="M243" s="104"/>
      <c r="N243" s="104"/>
      <c r="O243" s="104"/>
      <c r="AB243" s="242">
        <f t="shared" si="57"/>
        <v>43693.641064815143</v>
      </c>
      <c r="AC243" s="199"/>
      <c r="AD243" s="199"/>
      <c r="AE243" s="199">
        <f t="shared" si="51"/>
        <v>59.959892272949219</v>
      </c>
      <c r="AF243" s="200">
        <f t="shared" si="52"/>
        <v>454.77474975585938</v>
      </c>
    </row>
    <row r="244" spans="1:32" x14ac:dyDescent="0.35">
      <c r="H244" s="104"/>
      <c r="I244" s="104"/>
      <c r="J244" s="104"/>
      <c r="K244" s="104"/>
      <c r="L244" s="104"/>
      <c r="M244" s="104"/>
      <c r="N244" s="104"/>
      <c r="O244" s="104"/>
      <c r="AB244" s="242">
        <f t="shared" si="57"/>
        <v>43693.64107638922</v>
      </c>
      <c r="AC244" s="199">
        <v>59.961261749267578</v>
      </c>
      <c r="AD244" s="199">
        <v>453.9813232421875</v>
      </c>
      <c r="AE244" s="199">
        <f t="shared" si="51"/>
        <v>59.961261749267578</v>
      </c>
      <c r="AF244" s="200">
        <f t="shared" si="52"/>
        <v>453.9813232421875</v>
      </c>
    </row>
    <row r="245" spans="1:32" x14ac:dyDescent="0.35">
      <c r="H245" s="104"/>
      <c r="I245" s="104"/>
      <c r="J245" s="104"/>
      <c r="K245" s="104"/>
      <c r="L245" s="104"/>
      <c r="M245" s="104"/>
      <c r="N245" s="104"/>
      <c r="O245" s="104"/>
      <c r="AB245" s="242">
        <f t="shared" si="57"/>
        <v>43693.641087963297</v>
      </c>
      <c r="AC245" s="199"/>
      <c r="AD245" s="199"/>
      <c r="AE245" s="199">
        <f t="shared" si="51"/>
        <v>59.961261749267578</v>
      </c>
      <c r="AF245" s="200">
        <f t="shared" si="52"/>
        <v>453.9813232421875</v>
      </c>
    </row>
    <row r="246" spans="1:32" x14ac:dyDescent="0.35">
      <c r="H246" s="104"/>
      <c r="I246" s="104"/>
      <c r="J246" s="104"/>
      <c r="K246" s="104"/>
      <c r="L246" s="104"/>
      <c r="M246" s="104"/>
      <c r="N246" s="104"/>
      <c r="O246" s="104"/>
      <c r="AB246" s="242">
        <f t="shared" si="57"/>
        <v>43693.641099537374</v>
      </c>
      <c r="AC246" s="199">
        <v>59.962200164794922</v>
      </c>
      <c r="AD246" s="199">
        <v>453.97894287109375</v>
      </c>
      <c r="AE246" s="199">
        <f t="shared" si="51"/>
        <v>59.962200164794922</v>
      </c>
      <c r="AF246" s="200">
        <f t="shared" si="52"/>
        <v>453.97894287109375</v>
      </c>
    </row>
    <row r="247" spans="1:32" x14ac:dyDescent="0.35">
      <c r="H247" s="104"/>
      <c r="I247" s="104"/>
      <c r="J247" s="104"/>
      <c r="K247" s="104"/>
      <c r="L247" s="104"/>
      <c r="M247" s="104"/>
      <c r="N247" s="104"/>
      <c r="O247" s="104"/>
      <c r="AB247" s="242">
        <f t="shared" si="57"/>
        <v>43693.64111111145</v>
      </c>
      <c r="AC247" s="199"/>
      <c r="AD247" s="199"/>
      <c r="AE247" s="199">
        <f t="shared" si="51"/>
        <v>59.962200164794922</v>
      </c>
      <c r="AF247" s="200">
        <f t="shared" si="52"/>
        <v>453.97894287109375</v>
      </c>
    </row>
    <row r="248" spans="1:32" x14ac:dyDescent="0.35">
      <c r="H248" s="104"/>
      <c r="I248" s="104"/>
      <c r="J248" s="104"/>
      <c r="K248" s="104"/>
      <c r="L248" s="104"/>
      <c r="M248" s="104"/>
      <c r="N248" s="104"/>
      <c r="O248" s="104"/>
      <c r="AB248" s="242">
        <f t="shared" si="57"/>
        <v>43693.641122685527</v>
      </c>
      <c r="AC248" s="199">
        <v>59.963134765625</v>
      </c>
      <c r="AD248" s="199">
        <v>453.453369140625</v>
      </c>
      <c r="AE248" s="199">
        <f t="shared" si="51"/>
        <v>59.963134765625</v>
      </c>
      <c r="AF248" s="200">
        <f t="shared" si="52"/>
        <v>453.453369140625</v>
      </c>
    </row>
    <row r="249" spans="1:32" x14ac:dyDescent="0.35">
      <c r="H249" s="104"/>
      <c r="I249" s="104"/>
      <c r="J249" s="104"/>
      <c r="K249" s="104"/>
      <c r="L249" s="104"/>
      <c r="M249" s="104"/>
      <c r="N249" s="104"/>
      <c r="O249" s="104"/>
      <c r="AB249" s="242">
        <f t="shared" si="57"/>
        <v>43693.641134259604</v>
      </c>
      <c r="AC249" s="199"/>
      <c r="AD249" s="199"/>
      <c r="AE249" s="199">
        <f t="shared" si="51"/>
        <v>59.963134765625</v>
      </c>
      <c r="AF249" s="200">
        <f t="shared" si="52"/>
        <v>453.453369140625</v>
      </c>
    </row>
    <row r="250" spans="1:32" x14ac:dyDescent="0.35">
      <c r="H250" s="104"/>
      <c r="I250" s="104"/>
      <c r="J250" s="104"/>
      <c r="K250" s="104"/>
      <c r="L250" s="104"/>
      <c r="M250" s="104"/>
      <c r="N250" s="104"/>
      <c r="O250" s="104"/>
      <c r="AB250" s="242">
        <f t="shared" si="57"/>
        <v>43693.641145833681</v>
      </c>
      <c r="AC250" s="199">
        <v>59.964069366455078</v>
      </c>
      <c r="AD250" s="199">
        <v>453.45257568359375</v>
      </c>
      <c r="AE250" s="199">
        <f t="shared" si="51"/>
        <v>59.964069366455078</v>
      </c>
      <c r="AF250" s="200">
        <f t="shared" si="52"/>
        <v>453.45257568359375</v>
      </c>
    </row>
    <row r="251" spans="1:32" x14ac:dyDescent="0.35">
      <c r="H251" s="104"/>
      <c r="I251" s="104"/>
      <c r="J251" s="104"/>
      <c r="K251" s="104"/>
      <c r="L251" s="104"/>
      <c r="M251" s="104"/>
      <c r="N251" s="104"/>
      <c r="O251" s="104"/>
      <c r="AB251" s="242">
        <f t="shared" si="57"/>
        <v>43693.641157407757</v>
      </c>
      <c r="AC251" s="199"/>
      <c r="AD251" s="199"/>
      <c r="AE251" s="199">
        <f t="shared" si="51"/>
        <v>59.964069366455078</v>
      </c>
      <c r="AF251" s="200">
        <f t="shared" si="52"/>
        <v>453.45257568359375</v>
      </c>
    </row>
    <row r="252" spans="1:32" x14ac:dyDescent="0.35">
      <c r="H252" s="104"/>
      <c r="I252" s="104"/>
      <c r="J252" s="104"/>
      <c r="K252" s="104"/>
      <c r="L252" s="104"/>
      <c r="M252" s="104"/>
      <c r="N252" s="104"/>
      <c r="O252" s="104"/>
      <c r="AB252" s="242">
        <f t="shared" si="57"/>
        <v>43693.641168981834</v>
      </c>
      <c r="AC252" s="199">
        <v>59.965003967285156</v>
      </c>
      <c r="AD252" s="199">
        <v>453.23422241210938</v>
      </c>
      <c r="AE252" s="199">
        <f t="shared" si="51"/>
        <v>59.965003967285156</v>
      </c>
      <c r="AF252" s="200">
        <f t="shared" si="52"/>
        <v>453.23422241210938</v>
      </c>
    </row>
    <row r="253" spans="1:32" x14ac:dyDescent="0.35">
      <c r="H253" s="104"/>
      <c r="I253" s="104"/>
      <c r="J253" s="104"/>
      <c r="K253" s="104"/>
      <c r="L253" s="104"/>
      <c r="M253" s="104"/>
      <c r="N253" s="104"/>
      <c r="O253" s="104"/>
      <c r="AB253" s="242">
        <f t="shared" si="57"/>
        <v>43693.641180555911</v>
      </c>
      <c r="AC253" s="199"/>
      <c r="AD253" s="199"/>
      <c r="AE253" s="199">
        <f t="shared" si="51"/>
        <v>59.965003967285156</v>
      </c>
      <c r="AF253" s="200">
        <f t="shared" si="52"/>
        <v>453.23422241210938</v>
      </c>
    </row>
    <row r="254" spans="1:32" x14ac:dyDescent="0.35">
      <c r="H254" s="104"/>
      <c r="I254" s="104"/>
      <c r="J254" s="104"/>
      <c r="K254" s="104"/>
      <c r="L254" s="104"/>
      <c r="M254" s="104"/>
      <c r="N254" s="104"/>
      <c r="O254" s="104"/>
      <c r="AB254" s="242">
        <f t="shared" si="57"/>
        <v>43693.641192129988</v>
      </c>
      <c r="AC254" s="199">
        <v>59.965007781982422</v>
      </c>
      <c r="AD254" s="199">
        <v>453.23031616210938</v>
      </c>
      <c r="AE254" s="199">
        <f t="shared" si="51"/>
        <v>59.965007781982422</v>
      </c>
      <c r="AF254" s="200">
        <f t="shared" si="52"/>
        <v>453.23031616210938</v>
      </c>
    </row>
    <row r="255" spans="1:32" x14ac:dyDescent="0.35">
      <c r="H255" s="104"/>
      <c r="I255" s="104"/>
      <c r="J255" s="104"/>
      <c r="K255" s="104"/>
      <c r="L255" s="104"/>
      <c r="M255" s="104"/>
      <c r="N255" s="104"/>
      <c r="O255" s="104"/>
      <c r="AB255" s="242">
        <f t="shared" si="57"/>
        <v>43693.641203704065</v>
      </c>
      <c r="AC255" s="199"/>
      <c r="AD255" s="199"/>
      <c r="AE255" s="199">
        <f t="shared" si="51"/>
        <v>59.965007781982422</v>
      </c>
      <c r="AF255" s="200">
        <f t="shared" si="52"/>
        <v>453.23031616210938</v>
      </c>
    </row>
    <row r="256" spans="1:32" x14ac:dyDescent="0.35">
      <c r="H256" s="104"/>
      <c r="I256" s="104"/>
      <c r="J256" s="104"/>
      <c r="K256" s="104"/>
      <c r="L256" s="104"/>
      <c r="M256" s="104"/>
      <c r="N256" s="104"/>
      <c r="O256" s="104"/>
      <c r="AB256" s="242">
        <f t="shared" si="57"/>
        <v>43693.641215278141</v>
      </c>
      <c r="AC256" s="199">
        <v>59.965007781982422</v>
      </c>
      <c r="AD256" s="199">
        <v>453.22698974609375</v>
      </c>
      <c r="AE256" s="199">
        <f t="shared" si="51"/>
        <v>59.965007781982422</v>
      </c>
      <c r="AF256" s="200">
        <f t="shared" si="52"/>
        <v>453.22698974609375</v>
      </c>
    </row>
    <row r="257" spans="8:32" x14ac:dyDescent="0.35">
      <c r="H257" s="104"/>
      <c r="I257" s="104"/>
      <c r="J257" s="104"/>
      <c r="K257" s="104"/>
      <c r="L257" s="104"/>
      <c r="M257" s="104"/>
      <c r="N257" s="104"/>
      <c r="O257" s="104"/>
      <c r="AB257" s="242">
        <f t="shared" si="57"/>
        <v>43693.641226852218</v>
      </c>
      <c r="AC257" s="199"/>
      <c r="AD257" s="199"/>
      <c r="AE257" s="199">
        <f t="shared" si="51"/>
        <v>59.965007781982422</v>
      </c>
      <c r="AF257" s="200">
        <f t="shared" si="52"/>
        <v>453.22698974609375</v>
      </c>
    </row>
    <row r="258" spans="8:32" x14ac:dyDescent="0.35">
      <c r="H258" s="104"/>
      <c r="I258" s="104"/>
      <c r="J258" s="104"/>
      <c r="K258" s="104"/>
      <c r="L258" s="104"/>
      <c r="M258" s="104"/>
      <c r="N258" s="104"/>
      <c r="O258" s="104"/>
      <c r="AB258" s="242">
        <f t="shared" si="57"/>
        <v>43693.641238426295</v>
      </c>
      <c r="AC258" s="199">
        <v>59.970321655273438</v>
      </c>
      <c r="AD258" s="199">
        <v>453.2236328125</v>
      </c>
      <c r="AE258" s="199">
        <f t="shared" si="51"/>
        <v>59.970321655273438</v>
      </c>
      <c r="AF258" s="200">
        <f t="shared" si="52"/>
        <v>453.2236328125</v>
      </c>
    </row>
    <row r="259" spans="8:32" x14ac:dyDescent="0.35">
      <c r="H259" s="104"/>
      <c r="I259" s="104"/>
      <c r="J259" s="104"/>
      <c r="K259" s="104"/>
      <c r="L259" s="104"/>
      <c r="M259" s="104"/>
      <c r="N259" s="104"/>
      <c r="O259" s="104"/>
      <c r="AB259" s="242">
        <f t="shared" si="57"/>
        <v>43693.641250000372</v>
      </c>
      <c r="AC259" s="199"/>
      <c r="AD259" s="199"/>
      <c r="AE259" s="199">
        <f t="shared" si="51"/>
        <v>59.970321655273438</v>
      </c>
      <c r="AF259" s="200">
        <f t="shared" si="52"/>
        <v>453.2236328125</v>
      </c>
    </row>
    <row r="260" spans="8:32" x14ac:dyDescent="0.35">
      <c r="H260" s="104"/>
      <c r="I260" s="104"/>
      <c r="J260" s="104"/>
      <c r="K260" s="104"/>
      <c r="L260" s="104"/>
      <c r="M260" s="104"/>
      <c r="N260" s="104"/>
      <c r="O260" s="104"/>
      <c r="AB260" s="242">
        <f t="shared" si="57"/>
        <v>43693.641261574448</v>
      </c>
      <c r="AC260" s="199">
        <v>59.970325469970703</v>
      </c>
      <c r="AD260" s="199">
        <v>453.22027587890625</v>
      </c>
      <c r="AE260" s="199">
        <f t="shared" si="51"/>
        <v>59.970325469970703</v>
      </c>
      <c r="AF260" s="200">
        <f t="shared" si="52"/>
        <v>453.22027587890625</v>
      </c>
    </row>
    <row r="261" spans="8:32" x14ac:dyDescent="0.35">
      <c r="H261" s="104"/>
      <c r="I261" s="104"/>
      <c r="J261" s="104"/>
      <c r="K261" s="104"/>
      <c r="L261" s="104"/>
      <c r="M261" s="104"/>
      <c r="N261" s="104"/>
      <c r="O261" s="104"/>
      <c r="AB261" s="242">
        <f t="shared" si="57"/>
        <v>43693.641273148525</v>
      </c>
      <c r="AC261" s="199"/>
      <c r="AD261" s="199"/>
      <c r="AE261" s="199">
        <f t="shared" si="51"/>
        <v>59.970325469970703</v>
      </c>
      <c r="AF261" s="200">
        <f t="shared" si="52"/>
        <v>453.22027587890625</v>
      </c>
    </row>
    <row r="262" spans="8:32" x14ac:dyDescent="0.35">
      <c r="H262" s="104"/>
      <c r="I262" s="104"/>
      <c r="J262" s="104"/>
      <c r="K262" s="104"/>
      <c r="L262" s="104"/>
      <c r="M262" s="104"/>
      <c r="N262" s="104"/>
      <c r="O262" s="104"/>
      <c r="AB262" s="242">
        <f t="shared" si="57"/>
        <v>43693.641284722602</v>
      </c>
      <c r="AC262" s="199">
        <v>59.970325469970703</v>
      </c>
      <c r="AD262" s="199">
        <v>453.2169189453125</v>
      </c>
      <c r="AE262" s="199">
        <f t="shared" si="51"/>
        <v>59.970325469970703</v>
      </c>
      <c r="AF262" s="200">
        <f t="shared" si="52"/>
        <v>453.2169189453125</v>
      </c>
    </row>
    <row r="263" spans="8:32" x14ac:dyDescent="0.35">
      <c r="H263" s="104"/>
      <c r="I263" s="104"/>
      <c r="J263" s="104"/>
      <c r="K263" s="104"/>
      <c r="L263" s="104"/>
      <c r="M263" s="104"/>
      <c r="N263" s="104"/>
      <c r="O263" s="104"/>
      <c r="AB263" s="242">
        <f t="shared" si="57"/>
        <v>43693.641296296679</v>
      </c>
      <c r="AC263" s="199"/>
      <c r="AD263" s="199"/>
      <c r="AE263" s="199">
        <f t="shared" si="51"/>
        <v>59.970325469970703</v>
      </c>
      <c r="AF263" s="200">
        <f t="shared" si="52"/>
        <v>453.2169189453125</v>
      </c>
    </row>
    <row r="264" spans="8:32" x14ac:dyDescent="0.35">
      <c r="H264" s="104"/>
      <c r="I264" s="104"/>
      <c r="J264" s="104"/>
      <c r="K264" s="104"/>
      <c r="L264" s="104"/>
      <c r="M264" s="104"/>
      <c r="N264" s="104"/>
      <c r="O264" s="104"/>
      <c r="AB264" s="242">
        <f t="shared" si="57"/>
        <v>43693.641307870756</v>
      </c>
      <c r="AC264" s="199">
        <v>59.973014831542969</v>
      </c>
      <c r="AD264" s="199">
        <v>453.28842163085938</v>
      </c>
      <c r="AE264" s="199">
        <f t="shared" si="51"/>
        <v>59.973014831542969</v>
      </c>
      <c r="AF264" s="200">
        <f t="shared" si="52"/>
        <v>453.28842163085938</v>
      </c>
    </row>
    <row r="265" spans="8:32" x14ac:dyDescent="0.35">
      <c r="H265" s="104"/>
      <c r="I265" s="104"/>
      <c r="J265" s="104"/>
      <c r="K265" s="104"/>
      <c r="L265" s="104"/>
      <c r="M265" s="104"/>
      <c r="N265" s="104"/>
      <c r="O265" s="104"/>
      <c r="AB265" s="242">
        <f t="shared" si="57"/>
        <v>43693.641319444832</v>
      </c>
      <c r="AC265" s="199"/>
      <c r="AD265" s="199"/>
      <c r="AE265" s="199">
        <f t="shared" si="51"/>
        <v>59.973014831542969</v>
      </c>
      <c r="AF265" s="200">
        <f t="shared" si="52"/>
        <v>453.28842163085938</v>
      </c>
    </row>
    <row r="266" spans="8:32" x14ac:dyDescent="0.35">
      <c r="H266" s="104"/>
      <c r="I266" s="104"/>
      <c r="J266" s="104"/>
      <c r="K266" s="104"/>
      <c r="L266" s="104"/>
      <c r="M266" s="104"/>
      <c r="N266" s="104"/>
      <c r="O266" s="104"/>
      <c r="AB266" s="242">
        <f t="shared" si="57"/>
        <v>43693.641331018909</v>
      </c>
      <c r="AC266" s="199">
        <v>59.973033905029297</v>
      </c>
      <c r="AD266" s="199">
        <v>453.360107421875</v>
      </c>
      <c r="AE266" s="199">
        <f t="shared" si="51"/>
        <v>59.973033905029297</v>
      </c>
      <c r="AF266" s="200">
        <f t="shared" si="52"/>
        <v>453.360107421875</v>
      </c>
    </row>
    <row r="267" spans="8:32" x14ac:dyDescent="0.35">
      <c r="H267" s="104"/>
      <c r="I267" s="104"/>
      <c r="J267" s="104"/>
      <c r="K267" s="104"/>
      <c r="L267" s="104"/>
      <c r="M267" s="104"/>
      <c r="N267" s="104"/>
      <c r="O267" s="104"/>
      <c r="AB267" s="242">
        <f t="shared" si="57"/>
        <v>43693.641342592986</v>
      </c>
      <c r="AC267" s="199"/>
      <c r="AD267" s="199"/>
      <c r="AE267" s="199">
        <f t="shared" si="51"/>
        <v>59.973033905029297</v>
      </c>
      <c r="AF267" s="200">
        <f t="shared" si="52"/>
        <v>453.360107421875</v>
      </c>
    </row>
    <row r="268" spans="8:32" x14ac:dyDescent="0.35">
      <c r="H268" s="104"/>
      <c r="I268" s="104"/>
      <c r="J268" s="104"/>
      <c r="K268" s="104"/>
      <c r="L268" s="104"/>
      <c r="M268" s="104"/>
      <c r="N268" s="104"/>
      <c r="O268" s="104"/>
      <c r="AB268" s="242">
        <f t="shared" si="57"/>
        <v>43693.641354167063</v>
      </c>
      <c r="AC268" s="199">
        <v>59.970577239990234</v>
      </c>
      <c r="AD268" s="199">
        <v>453.29168701171875</v>
      </c>
      <c r="AE268" s="199">
        <f t="shared" si="51"/>
        <v>59.970577239990234</v>
      </c>
      <c r="AF268" s="200">
        <f t="shared" si="52"/>
        <v>453.29168701171875</v>
      </c>
    </row>
    <row r="269" spans="8:32" x14ac:dyDescent="0.35">
      <c r="H269" s="104"/>
      <c r="I269" s="104"/>
      <c r="J269" s="104"/>
      <c r="K269" s="104"/>
      <c r="L269" s="104"/>
      <c r="M269" s="104"/>
      <c r="N269" s="104"/>
      <c r="O269" s="104"/>
      <c r="AB269" s="242">
        <f t="shared" si="57"/>
        <v>43693.641365741139</v>
      </c>
      <c r="AC269" s="199"/>
      <c r="AD269" s="199"/>
      <c r="AE269" s="199">
        <f t="shared" si="51"/>
        <v>59.970577239990234</v>
      </c>
      <c r="AF269" s="200">
        <f t="shared" si="52"/>
        <v>453.29168701171875</v>
      </c>
    </row>
    <row r="270" spans="8:32" x14ac:dyDescent="0.35">
      <c r="H270" s="104"/>
      <c r="I270" s="104"/>
      <c r="J270" s="104"/>
      <c r="K270" s="104"/>
      <c r="L270" s="104"/>
      <c r="M270" s="104"/>
      <c r="N270" s="104"/>
      <c r="O270" s="104"/>
      <c r="AB270" s="242">
        <f t="shared" si="57"/>
        <v>43693.641377315216</v>
      </c>
      <c r="AC270" s="199">
        <v>59.970569610595703</v>
      </c>
      <c r="AD270" s="199">
        <v>453.22259521484375</v>
      </c>
      <c r="AE270" s="199">
        <f t="shared" si="51"/>
        <v>59.970569610595703</v>
      </c>
      <c r="AF270" s="200">
        <f t="shared" si="52"/>
        <v>453.22259521484375</v>
      </c>
    </row>
    <row r="271" spans="8:32" x14ac:dyDescent="0.35">
      <c r="H271" s="104"/>
      <c r="I271" s="104"/>
      <c r="J271" s="104"/>
      <c r="K271" s="104"/>
      <c r="L271" s="104"/>
      <c r="M271" s="104"/>
      <c r="N271" s="104"/>
      <c r="O271" s="104"/>
      <c r="AB271" s="242">
        <f t="shared" si="57"/>
        <v>43693.641388889293</v>
      </c>
      <c r="AC271" s="199"/>
      <c r="AD271" s="199"/>
      <c r="AE271" s="199">
        <f t="shared" si="51"/>
        <v>59.970569610595703</v>
      </c>
      <c r="AF271" s="200">
        <f t="shared" si="52"/>
        <v>453.22259521484375</v>
      </c>
    </row>
    <row r="272" spans="8:32" x14ac:dyDescent="0.35">
      <c r="H272" s="104"/>
      <c r="I272" s="104"/>
      <c r="J272" s="104"/>
      <c r="K272" s="104"/>
      <c r="L272" s="104"/>
      <c r="M272" s="104"/>
      <c r="N272" s="104"/>
      <c r="O272" s="104"/>
      <c r="AB272" s="242">
        <f t="shared" si="57"/>
        <v>43693.64140046337</v>
      </c>
      <c r="AC272" s="199">
        <v>59.967781066894531</v>
      </c>
      <c r="AD272" s="199">
        <v>453.28436279296875</v>
      </c>
      <c r="AE272" s="199">
        <f t="shared" si="51"/>
        <v>59.967781066894531</v>
      </c>
      <c r="AF272" s="200">
        <f t="shared" si="52"/>
        <v>453.28436279296875</v>
      </c>
    </row>
    <row r="273" spans="8:32" x14ac:dyDescent="0.35">
      <c r="H273" s="104"/>
      <c r="I273" s="104"/>
      <c r="J273" s="104"/>
      <c r="K273" s="104"/>
      <c r="L273" s="104"/>
      <c r="M273" s="104"/>
      <c r="N273" s="104"/>
      <c r="O273" s="104"/>
      <c r="AB273" s="242">
        <f t="shared" si="57"/>
        <v>43693.641412037447</v>
      </c>
      <c r="AC273" s="199"/>
      <c r="AD273" s="199"/>
      <c r="AE273" s="199">
        <f t="shared" ref="AE273:AE279" si="58">IF($AC273="",$AE272,IF($AC273&lt;&gt;$AE272,$AC273,$AE272))</f>
        <v>59.967781066894531</v>
      </c>
      <c r="AF273" s="200">
        <f t="shared" ref="AF273:AF279" si="59">IF($AD273="",$AF272,IF($AD273&lt;&gt;$AF272,$AD273,$AF272))</f>
        <v>453.28436279296875</v>
      </c>
    </row>
    <row r="274" spans="8:32" x14ac:dyDescent="0.35">
      <c r="H274" s="104"/>
      <c r="I274" s="104"/>
      <c r="J274" s="104"/>
      <c r="K274" s="104"/>
      <c r="L274" s="104"/>
      <c r="M274" s="104"/>
      <c r="N274" s="104"/>
      <c r="O274" s="104"/>
      <c r="AB274" s="242">
        <f t="shared" si="57"/>
        <v>43693.641423611523</v>
      </c>
      <c r="AC274" s="199">
        <v>59.967781066894531</v>
      </c>
      <c r="AD274" s="199">
        <v>453.34686279296875</v>
      </c>
      <c r="AE274" s="199">
        <f t="shared" si="58"/>
        <v>59.967781066894531</v>
      </c>
      <c r="AF274" s="200">
        <f t="shared" si="59"/>
        <v>453.34686279296875</v>
      </c>
    </row>
    <row r="275" spans="8:32" x14ac:dyDescent="0.35">
      <c r="H275" s="104"/>
      <c r="I275" s="104"/>
      <c r="J275" s="104"/>
      <c r="K275" s="104"/>
      <c r="L275" s="104"/>
      <c r="M275" s="104"/>
      <c r="N275" s="104"/>
      <c r="O275" s="104"/>
      <c r="AB275" s="242">
        <f t="shared" si="57"/>
        <v>43693.6414351856</v>
      </c>
      <c r="AC275" s="199"/>
      <c r="AD275" s="199"/>
      <c r="AE275" s="199">
        <f t="shared" si="58"/>
        <v>59.967781066894531</v>
      </c>
      <c r="AF275" s="200">
        <f t="shared" si="59"/>
        <v>453.34686279296875</v>
      </c>
    </row>
    <row r="276" spans="8:32" x14ac:dyDescent="0.35">
      <c r="H276" s="104"/>
      <c r="I276" s="104"/>
      <c r="J276" s="104"/>
      <c r="K276" s="104"/>
      <c r="L276" s="104"/>
      <c r="M276" s="104"/>
      <c r="N276" s="104"/>
      <c r="O276" s="104"/>
      <c r="AB276" s="242">
        <f t="shared" si="57"/>
        <v>43693.641446759677</v>
      </c>
      <c r="AC276" s="199">
        <v>59.964756011962891</v>
      </c>
      <c r="AD276" s="199">
        <v>452.92739868164063</v>
      </c>
      <c r="AE276" s="199">
        <f t="shared" si="58"/>
        <v>59.964756011962891</v>
      </c>
      <c r="AF276" s="200">
        <f t="shared" si="59"/>
        <v>452.92739868164063</v>
      </c>
    </row>
    <row r="277" spans="8:32" x14ac:dyDescent="0.35">
      <c r="H277" s="104"/>
      <c r="I277" s="104"/>
      <c r="J277" s="104"/>
      <c r="K277" s="104"/>
      <c r="L277" s="104"/>
      <c r="M277" s="104"/>
      <c r="N277" s="104"/>
      <c r="O277" s="104"/>
      <c r="AB277" s="242">
        <f t="shared" si="57"/>
        <v>43693.641458333754</v>
      </c>
      <c r="AC277" s="199"/>
      <c r="AD277" s="199"/>
      <c r="AE277" s="199">
        <f t="shared" si="58"/>
        <v>59.964756011962891</v>
      </c>
      <c r="AF277" s="200">
        <f t="shared" si="59"/>
        <v>452.92739868164063</v>
      </c>
    </row>
    <row r="278" spans="8:32" x14ac:dyDescent="0.35">
      <c r="H278" s="104"/>
      <c r="I278" s="104"/>
      <c r="J278" s="104"/>
      <c r="K278" s="104"/>
      <c r="L278" s="104"/>
      <c r="M278" s="104"/>
      <c r="N278" s="104"/>
      <c r="O278" s="104"/>
      <c r="AB278" s="242">
        <f t="shared" si="57"/>
        <v>43693.64146990783</v>
      </c>
      <c r="AC278" s="199">
        <v>59.965000152587891</v>
      </c>
      <c r="AD278" s="199">
        <v>453.30838012695313</v>
      </c>
      <c r="AE278" s="199">
        <f t="shared" si="58"/>
        <v>59.965000152587891</v>
      </c>
      <c r="AF278" s="200">
        <f t="shared" si="59"/>
        <v>453.30838012695313</v>
      </c>
    </row>
    <row r="279" spans="8:32" x14ac:dyDescent="0.35">
      <c r="H279" s="104"/>
      <c r="I279" s="104"/>
      <c r="J279" s="104"/>
      <c r="K279" s="104"/>
      <c r="L279" s="104"/>
      <c r="M279" s="104"/>
      <c r="N279" s="104"/>
      <c r="O279" s="104"/>
      <c r="AB279" s="246">
        <f t="shared" si="57"/>
        <v>43693.641481481907</v>
      </c>
      <c r="AC279" s="236"/>
      <c r="AD279" s="236"/>
      <c r="AE279" s="236">
        <f t="shared" si="58"/>
        <v>59.965000152587891</v>
      </c>
      <c r="AF279" s="237">
        <f t="shared" si="59"/>
        <v>453.30838012695313</v>
      </c>
    </row>
    <row r="280" spans="8:32" x14ac:dyDescent="0.35">
      <c r="H280" s="88"/>
      <c r="I280" s="88"/>
      <c r="J280" s="88"/>
      <c r="K280" s="88"/>
      <c r="L280" s="82"/>
      <c r="M280" s="82"/>
      <c r="N280" s="82"/>
      <c r="O280" s="82"/>
      <c r="AB280" s="38"/>
      <c r="AC280" s="38"/>
      <c r="AD280" s="38"/>
      <c r="AE280" s="38"/>
      <c r="AF280" s="38"/>
    </row>
    <row r="281" spans="8:32" x14ac:dyDescent="0.35">
      <c r="H281" s="88"/>
      <c r="I281" s="88"/>
      <c r="J281" s="88"/>
      <c r="K281" s="88"/>
      <c r="L281" s="82"/>
      <c r="M281" s="82"/>
      <c r="N281" s="82"/>
      <c r="O281" s="82"/>
      <c r="AB281" s="38"/>
      <c r="AC281" s="38"/>
      <c r="AD281" s="38"/>
      <c r="AE281" s="38"/>
      <c r="AF281" s="38"/>
    </row>
    <row r="282" spans="8:32" x14ac:dyDescent="0.35">
      <c r="H282" s="88"/>
      <c r="I282" s="88"/>
      <c r="J282" s="88"/>
      <c r="K282" s="88"/>
      <c r="L282" s="82"/>
      <c r="M282" s="82"/>
      <c r="N282" s="82"/>
      <c r="O282" s="82"/>
      <c r="AB282" s="38"/>
      <c r="AC282" s="38"/>
      <c r="AD282" s="38"/>
      <c r="AE282" s="38"/>
      <c r="AF282" s="38"/>
    </row>
    <row r="283" spans="8:32" x14ac:dyDescent="0.35">
      <c r="H283" s="88"/>
      <c r="I283" s="88"/>
      <c r="J283" s="88"/>
      <c r="K283" s="88"/>
      <c r="L283" s="82"/>
      <c r="M283" s="82"/>
      <c r="N283" s="82"/>
      <c r="O283" s="82"/>
      <c r="AB283" s="38"/>
      <c r="AC283" s="38"/>
      <c r="AD283" s="38"/>
      <c r="AE283" s="38"/>
      <c r="AF283" s="38"/>
    </row>
    <row r="284" spans="8:32" x14ac:dyDescent="0.35">
      <c r="H284" s="88"/>
      <c r="I284" s="88"/>
      <c r="J284" s="88"/>
      <c r="K284" s="88"/>
      <c r="L284" s="82"/>
      <c r="M284" s="82"/>
      <c r="N284" s="82"/>
      <c r="O284" s="82"/>
      <c r="AB284" s="38"/>
      <c r="AC284" s="38"/>
      <c r="AD284" s="38"/>
      <c r="AE284" s="38"/>
      <c r="AF284" s="38"/>
    </row>
    <row r="285" spans="8:32" x14ac:dyDescent="0.35">
      <c r="H285" s="88"/>
      <c r="I285" s="88"/>
      <c r="J285" s="88"/>
      <c r="K285" s="88"/>
      <c r="L285" s="82"/>
      <c r="M285" s="82"/>
      <c r="N285" s="82"/>
      <c r="O285" s="82"/>
      <c r="AB285" s="38"/>
      <c r="AC285" s="38"/>
      <c r="AD285" s="38"/>
      <c r="AE285" s="38"/>
      <c r="AF285" s="38"/>
    </row>
    <row r="286" spans="8:32" x14ac:dyDescent="0.35">
      <c r="H286" s="88"/>
      <c r="I286" s="88"/>
      <c r="J286" s="88"/>
      <c r="K286" s="88"/>
      <c r="L286" s="82"/>
      <c r="M286" s="82"/>
      <c r="N286" s="82"/>
      <c r="O286" s="82"/>
      <c r="AB286" s="38"/>
      <c r="AC286" s="38"/>
      <c r="AD286" s="38"/>
      <c r="AE286" s="38"/>
      <c r="AF286" s="38"/>
    </row>
    <row r="287" spans="8:32" x14ac:dyDescent="0.35">
      <c r="H287" s="88"/>
      <c r="I287" s="88"/>
      <c r="J287" s="88"/>
      <c r="K287" s="88"/>
      <c r="L287" s="82"/>
      <c r="M287" s="82"/>
      <c r="N287" s="82"/>
      <c r="O287" s="82"/>
      <c r="AB287" s="38"/>
      <c r="AC287" s="38"/>
      <c r="AD287" s="38"/>
      <c r="AE287" s="38"/>
      <c r="AF287" s="38"/>
    </row>
    <row r="288" spans="8:32" x14ac:dyDescent="0.35">
      <c r="H288" s="88"/>
      <c r="I288" s="88"/>
      <c r="J288" s="88"/>
      <c r="K288" s="88"/>
      <c r="L288" s="82"/>
      <c r="M288" s="82"/>
      <c r="N288" s="82"/>
      <c r="O288" s="82"/>
      <c r="AB288" s="38"/>
      <c r="AC288" s="38"/>
      <c r="AD288" s="38"/>
      <c r="AE288" s="38"/>
      <c r="AF288" s="38"/>
    </row>
  </sheetData>
  <sheetProtection sheet="1" objects="1" scenarios="1"/>
  <mergeCells count="31">
    <mergeCell ref="G39:O41"/>
    <mergeCell ref="AB6:AB10"/>
    <mergeCell ref="R44:R48"/>
    <mergeCell ref="G44:G48"/>
    <mergeCell ref="H44:H48"/>
    <mergeCell ref="I44:I48"/>
    <mergeCell ref="J44:J48"/>
    <mergeCell ref="K44:K48"/>
    <mergeCell ref="L44:L48"/>
    <mergeCell ref="H42:K43"/>
    <mergeCell ref="M44:M48"/>
    <mergeCell ref="N44:N48"/>
    <mergeCell ref="O44:O48"/>
    <mergeCell ref="L42:O43"/>
    <mergeCell ref="S44:S48"/>
    <mergeCell ref="AB4:AD5"/>
    <mergeCell ref="AE4:AF5"/>
    <mergeCell ref="A42:A43"/>
    <mergeCell ref="C42:D43"/>
    <mergeCell ref="A44:A48"/>
    <mergeCell ref="B44:B48"/>
    <mergeCell ref="C44:C48"/>
    <mergeCell ref="D44:D48"/>
    <mergeCell ref="AC6:AC10"/>
    <mergeCell ref="AD6:AD10"/>
    <mergeCell ref="AE6:AE10"/>
    <mergeCell ref="AF6:AF10"/>
    <mergeCell ref="E44:E48"/>
    <mergeCell ref="F44:F48"/>
    <mergeCell ref="P44:P48"/>
    <mergeCell ref="Q44:Q4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4" name="Button 7">
              <controlPr defaultSize="0" print="0" autoFill="0" autoPict="0" macro="[0]!Calculate_Workbook">
                <anchor moveWithCells="1" sizeWithCells="1">
                  <from>
                    <xdr:col>17</xdr:col>
                    <xdr:colOff>571500</xdr:colOff>
                    <xdr:row>0</xdr:row>
                    <xdr:rowOff>50800</xdr:rowOff>
                  </from>
                  <to>
                    <xdr:col>18</xdr:col>
                    <xdr:colOff>1079500</xdr:colOff>
                    <xdr:row>2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theme="9" tint="0.59999389629810485"/>
  </sheetPr>
  <dimension ref="A1:Q34"/>
  <sheetViews>
    <sheetView topLeftCell="A10" zoomScale="92" zoomScaleNormal="92" workbookViewId="0">
      <selection activeCell="H34" sqref="H34"/>
    </sheetView>
  </sheetViews>
  <sheetFormatPr defaultColWidth="9.1796875" defaultRowHeight="14.5" x14ac:dyDescent="0.35"/>
  <cols>
    <col min="1" max="12" width="9.1796875" style="2"/>
    <col min="13" max="13" width="17.54296875" style="2" bestFit="1" customWidth="1"/>
    <col min="14" max="16384" width="9.1796875" style="2"/>
  </cols>
  <sheetData>
    <row r="1" spans="1:17" ht="23.5" x14ac:dyDescent="0.55000000000000004">
      <c r="A1" s="263" t="s">
        <v>281</v>
      </c>
      <c r="M1" s="329" t="str">
        <f>CONCATENATE('Main Data Entry'!D7&amp;" "&amp;'Main Data Entry'!D9)</f>
        <v xml:space="preserve"> </v>
      </c>
      <c r="N1" s="329"/>
      <c r="O1" s="329"/>
      <c r="P1" s="329"/>
      <c r="Q1" s="329"/>
    </row>
    <row r="2" spans="1:17" x14ac:dyDescent="0.35">
      <c r="A2" s="264" t="s">
        <v>282</v>
      </c>
      <c r="M2" s="267">
        <f>'Main Data Entry'!D27</f>
        <v>43693.639652777776</v>
      </c>
      <c r="N2" s="267"/>
      <c r="O2" s="267"/>
      <c r="P2" s="267"/>
      <c r="Q2" s="267"/>
    </row>
    <row r="3" spans="1:17" x14ac:dyDescent="0.35">
      <c r="A3" s="264" t="s">
        <v>283</v>
      </c>
    </row>
    <row r="33" spans="6:8" ht="15" thickBot="1" x14ac:dyDescent="0.4"/>
    <row r="34" spans="6:8" ht="15" thickBot="1" x14ac:dyDescent="0.4">
      <c r="F34" s="327" t="s">
        <v>279</v>
      </c>
      <c r="G34" s="328"/>
      <c r="H34" s="279">
        <v>0</v>
      </c>
    </row>
  </sheetData>
  <sheetProtection sheet="1" objects="1" scenarios="1"/>
  <mergeCells count="2">
    <mergeCell ref="F34:G34"/>
    <mergeCell ref="M1:Q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Copy of BAL_Ad_Hoc_Per_Unit_Calculation_FWG_Ver0.14_112017_211215.xlsm</WorkBookName>
  <MappingTemplateName/>
  <ColumnMaps/>
</IP21ConfigWorkBook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4AAAAC853264081CCF313A9E746B5" ma:contentTypeVersion="2" ma:contentTypeDescription="Create a new document." ma:contentTypeScope="" ma:versionID="7b5ed1d96d28a0a99c01c3f0d1d75b73">
  <xsd:schema xmlns:xsd="http://www.w3.org/2001/XMLSchema" xmlns:xs="http://www.w3.org/2001/XMLSchema" xmlns:p="http://schemas.microsoft.com/office/2006/metadata/properties" xmlns:ns2="b5ab9222-40c3-4a56-b484-109262cdb4ce" targetNamespace="http://schemas.microsoft.com/office/2006/metadata/properties" ma:root="true" ma:fieldsID="c2e76c9db2000bbf8dce0c5879268c21" ns2:_="">
    <xsd:import namespace="b5ab9222-40c3-4a56-b484-109262cdb4ce"/>
    <xsd:element name="properties">
      <xsd:complexType>
        <xsd:sequence>
          <xsd:element name="documentManagement">
            <xsd:complexType>
              <xsd:all>
                <xsd:element ref="ns2:Grouping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b9222-40c3-4a56-b484-109262cdb4ce" elementFormDefault="qualified">
    <xsd:import namespace="http://schemas.microsoft.com/office/2006/documentManagement/types"/>
    <xsd:import namespace="http://schemas.microsoft.com/office/infopath/2007/PartnerControls"/>
    <xsd:element name="Grouping" ma:index="8" nillable="true" ma:displayName="Grouping" ma:default="2019 GOP Survey - Supporting Documents" ma:format="Dropdown" ma:internalName="Grouping">
      <xsd:simpleType>
        <xsd:restriction base="dms:Choice">
          <xsd:enumeration value="2019 GOP Survey - Supporting Documents"/>
          <xsd:enumeration value="Eastern Interconnection"/>
          <xsd:enumeration value="Western Interconnection"/>
        </xsd:restriction>
      </xsd:simpleType>
    </xsd:element>
    <xsd:element name="Date" ma:index="9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5ab9222-40c3-4a56-b484-109262cdb4ce">2019-09-19T04:00:00+00:00</Date>
    <Grouping xmlns="b5ab9222-40c3-4a56-b484-109262cdb4ce">Western Interconnection</Grouping>
  </documentManagement>
</p:properties>
</file>

<file path=customXml/itemProps1.xml><?xml version="1.0" encoding="utf-8"?>
<ds:datastoreItem xmlns:ds="http://schemas.openxmlformats.org/officeDocument/2006/customXml" ds:itemID="{8F1F270F-1D9B-4E6F-8BCC-3225F84C8BFE}">
  <ds:schemaRefs>
    <ds:schemaRef ds:uri="http://www.w3.org/2001/XMLSchema"/>
    <ds:schemaRef ds:uri="http://www.aspentech.com/ProcessData/ExcelAddIn/IP21ConfigWorkBook"/>
  </ds:schemaRefs>
</ds:datastoreItem>
</file>

<file path=customXml/itemProps2.xml><?xml version="1.0" encoding="utf-8"?>
<ds:datastoreItem xmlns:ds="http://schemas.openxmlformats.org/officeDocument/2006/customXml" ds:itemID="{58FCD58D-D1BA-47F3-97A6-7A80F5275501}"/>
</file>

<file path=customXml/itemProps3.xml><?xml version="1.0" encoding="utf-8"?>
<ds:datastoreItem xmlns:ds="http://schemas.openxmlformats.org/officeDocument/2006/customXml" ds:itemID="{49748E56-08AD-4E1E-AE6B-A468C05A7FD9}"/>
</file>

<file path=customXml/itemProps4.xml><?xml version="1.0" encoding="utf-8"?>
<ds:datastoreItem xmlns:ds="http://schemas.openxmlformats.org/officeDocument/2006/customXml" ds:itemID="{57791D07-7D79-4614-AEB7-9A400C842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30</vt:i4>
      </vt:variant>
    </vt:vector>
  </HeadingPairs>
  <TitlesOfParts>
    <vt:vector size="35" baseType="lpstr">
      <vt:lpstr>Main Data Entry</vt:lpstr>
      <vt:lpstr>Results</vt:lpstr>
      <vt:lpstr>Historian Data</vt:lpstr>
      <vt:lpstr>Calculations</vt:lpstr>
      <vt:lpstr>Chart</vt:lpstr>
      <vt:lpstr>BA</vt:lpstr>
      <vt:lpstr>Contributor_Email</vt:lpstr>
      <vt:lpstr>Contributor_Name</vt:lpstr>
      <vt:lpstr>Contributor_Phone_Number</vt:lpstr>
      <vt:lpstr>DataEntryRange</vt:lpstr>
      <vt:lpstr>DataEntryRangeManual</vt:lpstr>
      <vt:lpstr>DataSource</vt:lpstr>
      <vt:lpstr>Calculations!EPFR_Final</vt:lpstr>
      <vt:lpstr>Expected_Deadband_Setting</vt:lpstr>
      <vt:lpstr>Expected_Droop_Setting</vt:lpstr>
      <vt:lpstr>GADSGenID</vt:lpstr>
      <vt:lpstr>Generator_Operator</vt:lpstr>
      <vt:lpstr>GenID</vt:lpstr>
      <vt:lpstr>GenType</vt:lpstr>
      <vt:lpstr>Grid_Nominal_Frequency</vt:lpstr>
      <vt:lpstr>Inertia_Constant_H</vt:lpstr>
      <vt:lpstr>Interconnection</vt:lpstr>
      <vt:lpstr>Manual_Data_Entry</vt:lpstr>
      <vt:lpstr>MaxOL</vt:lpstr>
      <vt:lpstr>MBASE_MVA</vt:lpstr>
      <vt:lpstr>MinOL</vt:lpstr>
      <vt:lpstr>Planning_Case_Bus_Number</vt:lpstr>
      <vt:lpstr>PlantCode</vt:lpstr>
      <vt:lpstr>PlantName</vt:lpstr>
      <vt:lpstr>TimeOfEvent</vt:lpstr>
      <vt:lpstr>TimeZone</vt:lpstr>
      <vt:lpstr>Unit_Deadband_Setting</vt:lpstr>
      <vt:lpstr>Unit_Droop_Setting</vt:lpstr>
      <vt:lpstr>Unit_Operating_Mode</vt:lpstr>
      <vt:lpstr>UnitName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PFR Survey Ver1 - Event Date: 8/16/2019</dc:title>
  <dc:creator>nmago</dc:creator>
  <cp:lastModifiedBy>Deerman, James D.</cp:lastModifiedBy>
  <dcterms:created xsi:type="dcterms:W3CDTF">2015-01-28T18:29:50Z</dcterms:created>
  <dcterms:modified xsi:type="dcterms:W3CDTF">2019-09-19T16:30:21Z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769719625</vt:i4>
  </property>
  <property fmtid="{D5CDD505-2E9C-101B-9397-08002B2CF9AE}" pid="4" name="_EmailSubject">
    <vt:lpwstr>latest versions</vt:lpwstr>
  </property>
  <property fmtid="{D5CDD505-2E9C-101B-9397-08002B2CF9AE}" pid="5" name="_AuthorEmail">
    <vt:lpwstr>KHOWLAND@southernco.com</vt:lpwstr>
  </property>
  <property fmtid="{D5CDD505-2E9C-101B-9397-08002B2CF9AE}" pid="6" name="_AuthorEmailDisplayName">
    <vt:lpwstr>Howland, Karen K.</vt:lpwstr>
  </property>
  <property fmtid="{D5CDD505-2E9C-101B-9397-08002B2CF9AE}" pid="7" name="_ReviewingToolsShownOnce">
    <vt:lpwstr/>
  </property>
  <property fmtid="{D5CDD505-2E9C-101B-9397-08002B2CF9AE}" pid="8" name="ContentTypeId">
    <vt:lpwstr>0x010100AFF4AAAAC853264081CCF313A9E746B5</vt:lpwstr>
  </property>
</Properties>
</file>