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00" yWindow="-30" windowWidth="13260" windowHeight="10365"/>
  </bookViews>
  <sheets>
    <sheet name="Instructions" sheetId="16" r:id="rId1"/>
    <sheet name="Data Entry" sheetId="3" r:id="rId2"/>
    <sheet name="Adjustments" sheetId="14" r:id="rId3"/>
    <sheet name="Summary" sheetId="15" r:id="rId4"/>
    <sheet name="Variable Bias Supplemental Info" sheetId="4" r:id="rId5"/>
    <sheet name="BA Form 2 Event Data" sheetId="6" r:id="rId6"/>
    <sheet name="TimeZone Ref" sheetId="18" r:id="rId7"/>
    <sheet name="Event Frequency Graphs" sheetId="19" r:id="rId8"/>
  </sheets>
  <definedNames>
    <definedName name="TimeZones">'TimeZone Ref'!$B$2:$B$11</definedName>
  </definedNames>
  <calcPr calcId="125725"/>
</workbook>
</file>

<file path=xl/calcChain.xml><?xml version="1.0" encoding="utf-8"?>
<calcChain xmlns="http://schemas.openxmlformats.org/spreadsheetml/2006/main">
  <c r="M63" i="3"/>
  <c r="L63"/>
  <c r="K63"/>
  <c r="J63"/>
  <c r="I63"/>
  <c r="H63"/>
  <c r="M62"/>
  <c r="L62"/>
  <c r="K62"/>
  <c r="J62"/>
  <c r="I62"/>
  <c r="H62"/>
  <c r="C66" i="6"/>
  <c r="B66"/>
  <c r="C65"/>
  <c r="B65"/>
  <c r="T61" i="14"/>
  <c r="S61"/>
  <c r="Q61"/>
  <c r="P61"/>
  <c r="N61"/>
  <c r="M61"/>
  <c r="K61"/>
  <c r="J61"/>
  <c r="H61"/>
  <c r="G61"/>
  <c r="E61"/>
  <c r="D61"/>
  <c r="C61"/>
  <c r="B61"/>
  <c r="T60"/>
  <c r="S60"/>
  <c r="Q60"/>
  <c r="P60"/>
  <c r="N60"/>
  <c r="M60"/>
  <c r="K60"/>
  <c r="J60"/>
  <c r="H60"/>
  <c r="G60"/>
  <c r="E60"/>
  <c r="D60"/>
  <c r="C60"/>
  <c r="B60"/>
  <c r="T59"/>
  <c r="S59"/>
  <c r="Q59"/>
  <c r="P59"/>
  <c r="N59"/>
  <c r="M59"/>
  <c r="K59"/>
  <c r="J59"/>
  <c r="H59"/>
  <c r="G59"/>
  <c r="E59"/>
  <c r="D59"/>
  <c r="C59"/>
  <c r="B59"/>
  <c r="T58"/>
  <c r="S58"/>
  <c r="Q58"/>
  <c r="P58"/>
  <c r="N58"/>
  <c r="M58"/>
  <c r="K58"/>
  <c r="J58"/>
  <c r="H58"/>
  <c r="G58"/>
  <c r="E58"/>
  <c r="D58"/>
  <c r="C58"/>
  <c r="B58"/>
  <c r="T57"/>
  <c r="S57"/>
  <c r="Q57"/>
  <c r="P57"/>
  <c r="N57"/>
  <c r="M57"/>
  <c r="K57"/>
  <c r="J57"/>
  <c r="H57"/>
  <c r="G57"/>
  <c r="E57"/>
  <c r="D57"/>
  <c r="C57"/>
  <c r="B57"/>
  <c r="T56"/>
  <c r="S56"/>
  <c r="Q56"/>
  <c r="P56"/>
  <c r="N56"/>
  <c r="M56"/>
  <c r="K56"/>
  <c r="J56"/>
  <c r="H56"/>
  <c r="G56"/>
  <c r="E56"/>
  <c r="D56"/>
  <c r="C56"/>
  <c r="B56"/>
  <c r="T55"/>
  <c r="S55"/>
  <c r="Q55"/>
  <c r="P55"/>
  <c r="N55"/>
  <c r="M55"/>
  <c r="K55"/>
  <c r="J55"/>
  <c r="H55"/>
  <c r="G55"/>
  <c r="E55"/>
  <c r="D55"/>
  <c r="C55"/>
  <c r="B55"/>
  <c r="T54"/>
  <c r="S54"/>
  <c r="Q54"/>
  <c r="P54"/>
  <c r="N54"/>
  <c r="M54"/>
  <c r="K54"/>
  <c r="J54"/>
  <c r="H54"/>
  <c r="G54"/>
  <c r="E54"/>
  <c r="D54"/>
  <c r="C54"/>
  <c r="B54"/>
  <c r="T53"/>
  <c r="S53"/>
  <c r="Q53"/>
  <c r="P53"/>
  <c r="N53"/>
  <c r="M53"/>
  <c r="K53"/>
  <c r="J53"/>
  <c r="H53"/>
  <c r="G53"/>
  <c r="E53"/>
  <c r="D53"/>
  <c r="C53"/>
  <c r="B53"/>
  <c r="T52"/>
  <c r="S52"/>
  <c r="Q52"/>
  <c r="P52"/>
  <c r="N52"/>
  <c r="M52"/>
  <c r="K52"/>
  <c r="J52"/>
  <c r="H52"/>
  <c r="G52"/>
  <c r="E52"/>
  <c r="D52"/>
  <c r="C52"/>
  <c r="B52"/>
  <c r="T51"/>
  <c r="S51"/>
  <c r="Q51"/>
  <c r="P51"/>
  <c r="N51"/>
  <c r="M51"/>
  <c r="K51"/>
  <c r="J51"/>
  <c r="H51"/>
  <c r="G51"/>
  <c r="E51"/>
  <c r="D51"/>
  <c r="C51"/>
  <c r="B51"/>
  <c r="T50"/>
  <c r="S50"/>
  <c r="Q50"/>
  <c r="P50"/>
  <c r="N50"/>
  <c r="M50"/>
  <c r="K50"/>
  <c r="J50"/>
  <c r="H50"/>
  <c r="G50"/>
  <c r="E50"/>
  <c r="D50"/>
  <c r="C50"/>
  <c r="B50"/>
  <c r="T49"/>
  <c r="S49"/>
  <c r="Q49"/>
  <c r="P49"/>
  <c r="N49"/>
  <c r="M49"/>
  <c r="K49"/>
  <c r="J49"/>
  <c r="H49"/>
  <c r="G49"/>
  <c r="E49"/>
  <c r="D49"/>
  <c r="C49"/>
  <c r="B49"/>
  <c r="T48"/>
  <c r="S48"/>
  <c r="Q48"/>
  <c r="P48"/>
  <c r="N48"/>
  <c r="M48"/>
  <c r="K48"/>
  <c r="J48"/>
  <c r="H48"/>
  <c r="G48"/>
  <c r="E48"/>
  <c r="D48"/>
  <c r="C48"/>
  <c r="B48"/>
  <c r="T47"/>
  <c r="S47"/>
  <c r="Q47"/>
  <c r="P47"/>
  <c r="N47"/>
  <c r="M47"/>
  <c r="K47"/>
  <c r="J47"/>
  <c r="H47"/>
  <c r="G47"/>
  <c r="E47"/>
  <c r="D47"/>
  <c r="C47"/>
  <c r="B47"/>
  <c r="T46"/>
  <c r="S46"/>
  <c r="Q46"/>
  <c r="P46"/>
  <c r="N46"/>
  <c r="M46"/>
  <c r="K46"/>
  <c r="J46"/>
  <c r="H46"/>
  <c r="G46"/>
  <c r="E46"/>
  <c r="D46"/>
  <c r="C46"/>
  <c r="B46"/>
  <c r="T45"/>
  <c r="S45"/>
  <c r="Q45"/>
  <c r="P45"/>
  <c r="N45"/>
  <c r="M45"/>
  <c r="K45"/>
  <c r="J45"/>
  <c r="H45"/>
  <c r="G45"/>
  <c r="E45"/>
  <c r="D45"/>
  <c r="C45"/>
  <c r="B45"/>
  <c r="T44"/>
  <c r="S44"/>
  <c r="Q44"/>
  <c r="P44"/>
  <c r="N44"/>
  <c r="M44"/>
  <c r="K44"/>
  <c r="J44"/>
  <c r="H44"/>
  <c r="G44"/>
  <c r="E44"/>
  <c r="D44"/>
  <c r="C44"/>
  <c r="B44"/>
  <c r="T43"/>
  <c r="S43"/>
  <c r="Q43"/>
  <c r="P43"/>
  <c r="N43"/>
  <c r="M43"/>
  <c r="K43"/>
  <c r="J43"/>
  <c r="H43"/>
  <c r="G43"/>
  <c r="E43"/>
  <c r="D43"/>
  <c r="C43"/>
  <c r="B43"/>
  <c r="T42"/>
  <c r="S42"/>
  <c r="Q42"/>
  <c r="P42"/>
  <c r="N42"/>
  <c r="M42"/>
  <c r="K42"/>
  <c r="J42"/>
  <c r="H42"/>
  <c r="G42"/>
  <c r="E42"/>
  <c r="D42"/>
  <c r="C42"/>
  <c r="B42"/>
  <c r="T41"/>
  <c r="S41"/>
  <c r="Q41"/>
  <c r="P41"/>
  <c r="N41"/>
  <c r="M41"/>
  <c r="K41"/>
  <c r="J41"/>
  <c r="H41"/>
  <c r="G41"/>
  <c r="E41"/>
  <c r="D41"/>
  <c r="C41"/>
  <c r="B41"/>
  <c r="T40"/>
  <c r="S40"/>
  <c r="Q40"/>
  <c r="P40"/>
  <c r="N40"/>
  <c r="M40"/>
  <c r="K40"/>
  <c r="J40"/>
  <c r="H40"/>
  <c r="G40"/>
  <c r="E40"/>
  <c r="D40"/>
  <c r="C40"/>
  <c r="B40"/>
  <c r="T39"/>
  <c r="S39"/>
  <c r="Q39"/>
  <c r="P39"/>
  <c r="N39"/>
  <c r="M39"/>
  <c r="K39"/>
  <c r="J39"/>
  <c r="H39"/>
  <c r="G39"/>
  <c r="E39"/>
  <c r="D39"/>
  <c r="C39"/>
  <c r="B39"/>
  <c r="T38"/>
  <c r="S38"/>
  <c r="Q38"/>
  <c r="P38"/>
  <c r="N38"/>
  <c r="M38"/>
  <c r="K38"/>
  <c r="J38"/>
  <c r="H38"/>
  <c r="G38"/>
  <c r="E38"/>
  <c r="D38"/>
  <c r="C38"/>
  <c r="B38"/>
  <c r="J61" i="15"/>
  <c r="I61"/>
  <c r="H61"/>
  <c r="G61"/>
  <c r="E61"/>
  <c r="D61"/>
  <c r="C61"/>
  <c r="B61"/>
  <c r="J60"/>
  <c r="I60"/>
  <c r="H60"/>
  <c r="G60"/>
  <c r="E60"/>
  <c r="D60"/>
  <c r="C60"/>
  <c r="B60"/>
  <c r="J59"/>
  <c r="I59"/>
  <c r="H59"/>
  <c r="G59"/>
  <c r="E59"/>
  <c r="D59"/>
  <c r="C59"/>
  <c r="B59"/>
  <c r="J58"/>
  <c r="I58"/>
  <c r="H58"/>
  <c r="G58"/>
  <c r="E58"/>
  <c r="D58"/>
  <c r="C58"/>
  <c r="B58"/>
  <c r="J57"/>
  <c r="I57"/>
  <c r="H57"/>
  <c r="G57"/>
  <c r="E57"/>
  <c r="D57"/>
  <c r="C57"/>
  <c r="B57"/>
  <c r="J56"/>
  <c r="I56"/>
  <c r="H56"/>
  <c r="G56"/>
  <c r="E56"/>
  <c r="D56"/>
  <c r="C56"/>
  <c r="B56"/>
  <c r="J55"/>
  <c r="I55"/>
  <c r="H55"/>
  <c r="G55"/>
  <c r="E55"/>
  <c r="D55"/>
  <c r="C55"/>
  <c r="B55"/>
  <c r="J54"/>
  <c r="I54"/>
  <c r="H54"/>
  <c r="G54"/>
  <c r="E54"/>
  <c r="D54"/>
  <c r="C54"/>
  <c r="B54"/>
  <c r="J53"/>
  <c r="I53"/>
  <c r="H53"/>
  <c r="G53"/>
  <c r="E53"/>
  <c r="D53"/>
  <c r="C53"/>
  <c r="B53"/>
  <c r="J52"/>
  <c r="I52"/>
  <c r="H52"/>
  <c r="G52"/>
  <c r="E52"/>
  <c r="D52"/>
  <c r="C52"/>
  <c r="B52"/>
  <c r="J51"/>
  <c r="I51"/>
  <c r="H51"/>
  <c r="G51"/>
  <c r="E51"/>
  <c r="D51"/>
  <c r="C51"/>
  <c r="B51"/>
  <c r="J50"/>
  <c r="I50"/>
  <c r="H50"/>
  <c r="G50"/>
  <c r="E50"/>
  <c r="D50"/>
  <c r="C50"/>
  <c r="B50"/>
  <c r="J49"/>
  <c r="I49"/>
  <c r="H49"/>
  <c r="G49"/>
  <c r="E49"/>
  <c r="D49"/>
  <c r="C49"/>
  <c r="B49"/>
  <c r="J48"/>
  <c r="I48"/>
  <c r="H48"/>
  <c r="G48"/>
  <c r="E48"/>
  <c r="D48"/>
  <c r="C48"/>
  <c r="B48"/>
  <c r="J47"/>
  <c r="I47"/>
  <c r="H47"/>
  <c r="G47"/>
  <c r="E47"/>
  <c r="D47"/>
  <c r="C47"/>
  <c r="B47"/>
  <c r="J46"/>
  <c r="I46"/>
  <c r="H46"/>
  <c r="G46"/>
  <c r="E46"/>
  <c r="D46"/>
  <c r="C46"/>
  <c r="B46"/>
  <c r="M61" i="3"/>
  <c r="L61"/>
  <c r="K61"/>
  <c r="J61"/>
  <c r="I61"/>
  <c r="H61"/>
  <c r="M60"/>
  <c r="L60"/>
  <c r="K60"/>
  <c r="J60"/>
  <c r="I60"/>
  <c r="H60"/>
  <c r="M59"/>
  <c r="L59"/>
  <c r="K59"/>
  <c r="J59"/>
  <c r="I59"/>
  <c r="H59"/>
  <c r="M58"/>
  <c r="L58"/>
  <c r="K58"/>
  <c r="J58"/>
  <c r="I58"/>
  <c r="H58"/>
  <c r="M57"/>
  <c r="L57"/>
  <c r="K57"/>
  <c r="J57"/>
  <c r="I57"/>
  <c r="H57"/>
  <c r="M56"/>
  <c r="L56"/>
  <c r="K56"/>
  <c r="J56"/>
  <c r="I56"/>
  <c r="H56"/>
  <c r="M55"/>
  <c r="L55"/>
  <c r="K55"/>
  <c r="J55"/>
  <c r="I55"/>
  <c r="H55"/>
  <c r="M54"/>
  <c r="L54"/>
  <c r="K54"/>
  <c r="J54"/>
  <c r="I54"/>
  <c r="H54"/>
  <c r="M53"/>
  <c r="L53"/>
  <c r="K53"/>
  <c r="J53"/>
  <c r="I53"/>
  <c r="H53"/>
  <c r="M52"/>
  <c r="L52"/>
  <c r="K52"/>
  <c r="J52"/>
  <c r="I52"/>
  <c r="H52"/>
  <c r="M51"/>
  <c r="L51"/>
  <c r="K51"/>
  <c r="J51"/>
  <c r="I51"/>
  <c r="H51"/>
  <c r="M50"/>
  <c r="L50"/>
  <c r="K50"/>
  <c r="J50"/>
  <c r="I50"/>
  <c r="H50"/>
  <c r="M49"/>
  <c r="L49"/>
  <c r="K49"/>
  <c r="J49"/>
  <c r="I49"/>
  <c r="H49"/>
  <c r="M48"/>
  <c r="L48"/>
  <c r="K48"/>
  <c r="J48"/>
  <c r="I48"/>
  <c r="H48"/>
  <c r="M47"/>
  <c r="L47"/>
  <c r="K47"/>
  <c r="J47"/>
  <c r="I47"/>
  <c r="H47"/>
  <c r="M46"/>
  <c r="L46"/>
  <c r="K46"/>
  <c r="J46"/>
  <c r="I46"/>
  <c r="H46"/>
  <c r="C64" i="6"/>
  <c r="B64"/>
  <c r="C63"/>
  <c r="B63"/>
  <c r="C62"/>
  <c r="B62"/>
  <c r="C61"/>
  <c r="B61"/>
  <c r="C60"/>
  <c r="B60"/>
  <c r="C59"/>
  <c r="B59"/>
  <c r="C58"/>
  <c r="B58"/>
  <c r="C57"/>
  <c r="B57"/>
  <c r="C56"/>
  <c r="B56"/>
  <c r="C55"/>
  <c r="B55"/>
  <c r="C54"/>
  <c r="B54"/>
  <c r="C53"/>
  <c r="B53"/>
  <c r="C52"/>
  <c r="B52"/>
  <c r="C51"/>
  <c r="B51"/>
  <c r="C50"/>
  <c r="B50"/>
  <c r="C49"/>
  <c r="B49"/>
  <c r="V47" i="14" l="1"/>
  <c r="V49"/>
  <c r="V53"/>
  <c r="V61"/>
  <c r="P48" i="3"/>
  <c r="P52"/>
  <c r="P56"/>
  <c r="P63"/>
  <c r="P46"/>
  <c r="P50"/>
  <c r="P54"/>
  <c r="P62"/>
  <c r="P60"/>
  <c r="P58"/>
  <c r="P55"/>
  <c r="P47"/>
  <c r="P51"/>
  <c r="P59"/>
  <c r="P53"/>
  <c r="P57"/>
  <c r="P61"/>
  <c r="P49"/>
  <c r="N62"/>
  <c r="N63"/>
  <c r="V60" i="14"/>
  <c r="V50"/>
  <c r="V54"/>
  <c r="V58"/>
  <c r="V52"/>
  <c r="V56"/>
  <c r="V46"/>
  <c r="V57"/>
  <c r="V48"/>
  <c r="V51"/>
  <c r="V55"/>
  <c r="V59"/>
  <c r="N54" i="3"/>
  <c r="F54" i="15" s="1"/>
  <c r="N53" i="3"/>
  <c r="F53" i="15" s="1"/>
  <c r="N47" i="3"/>
  <c r="F47" i="15" s="1"/>
  <c r="N59" i="3"/>
  <c r="F59" i="15" s="1"/>
  <c r="N50" i="3"/>
  <c r="F50" i="15" s="1"/>
  <c r="N55" i="3"/>
  <c r="F55" i="15" s="1"/>
  <c r="N61" i="3"/>
  <c r="F61" i="15" s="1"/>
  <c r="N46" i="3"/>
  <c r="F46" i="15" s="1"/>
  <c r="N51" i="3"/>
  <c r="F51" i="15" s="1"/>
  <c r="N56" i="3"/>
  <c r="F56" i="15" s="1"/>
  <c r="N57" i="3"/>
  <c r="F57" i="15" s="1"/>
  <c r="N60" i="3"/>
  <c r="F60" i="15" s="1"/>
  <c r="N48" i="3"/>
  <c r="F48" i="15" s="1"/>
  <c r="N52" i="3"/>
  <c r="F52" i="15" s="1"/>
  <c r="N49" i="3"/>
  <c r="F49" i="15" s="1"/>
  <c r="N58" i="3"/>
  <c r="F58" i="15" s="1"/>
  <c r="B63" i="3" l="1"/>
  <c r="E63" s="1"/>
  <c r="B62"/>
  <c r="E62" s="1"/>
  <c r="B61"/>
  <c r="E61" s="1"/>
  <c r="B60"/>
  <c r="E60" s="1"/>
  <c r="B59"/>
  <c r="E59" s="1"/>
  <c r="B58"/>
  <c r="E58" s="1"/>
  <c r="B57"/>
  <c r="E57" s="1"/>
  <c r="B56"/>
  <c r="E56" s="1"/>
  <c r="B55"/>
  <c r="E55" s="1"/>
  <c r="B54"/>
  <c r="E54" s="1"/>
  <c r="B53"/>
  <c r="E53" s="1"/>
  <c r="B52"/>
  <c r="E52" s="1"/>
  <c r="B27"/>
  <c r="E27" s="1"/>
  <c r="B26"/>
  <c r="E26" s="1"/>
  <c r="B25"/>
  <c r="E25" s="1"/>
  <c r="B24"/>
  <c r="E24" s="1"/>
  <c r="B23"/>
  <c r="E23" s="1"/>
  <c r="B22"/>
  <c r="E22" s="1"/>
  <c r="B21"/>
  <c r="E21" s="1"/>
  <c r="B20"/>
  <c r="E20" s="1"/>
  <c r="B19"/>
  <c r="E19" s="1"/>
  <c r="B18"/>
  <c r="E18" s="1"/>
  <c r="B17"/>
  <c r="E17" s="1"/>
  <c r="B16"/>
  <c r="E16" s="1"/>
  <c r="B15"/>
  <c r="E15" s="1"/>
  <c r="B14"/>
  <c r="E14" s="1"/>
  <c r="B13"/>
  <c r="E13" s="1"/>
  <c r="B12"/>
  <c r="E12" s="1"/>
  <c r="B11"/>
  <c r="E11" s="1"/>
  <c r="B10"/>
  <c r="E10" s="1"/>
  <c r="B9"/>
  <c r="E9" s="1"/>
  <c r="B8"/>
  <c r="E8" s="1"/>
  <c r="B7"/>
  <c r="B6"/>
  <c r="E6" s="1"/>
  <c r="B5"/>
  <c r="E5" s="1"/>
  <c r="B4"/>
  <c r="B51"/>
  <c r="E51" s="1"/>
  <c r="B50"/>
  <c r="E50" s="1"/>
  <c r="B49"/>
  <c r="E49" s="1"/>
  <c r="B48"/>
  <c r="E48" s="1"/>
  <c r="B47"/>
  <c r="E47" s="1"/>
  <c r="B46"/>
  <c r="E46" s="1"/>
  <c r="B45"/>
  <c r="E45" s="1"/>
  <c r="B44"/>
  <c r="E44" s="1"/>
  <c r="B43"/>
  <c r="E43" s="1"/>
  <c r="B42"/>
  <c r="E42" s="1"/>
  <c r="B41"/>
  <c r="E41" s="1"/>
  <c r="B40"/>
  <c r="E40" s="1"/>
  <c r="B39"/>
  <c r="E39" s="1"/>
  <c r="B38"/>
  <c r="E38" s="1"/>
  <c r="B37"/>
  <c r="E37" s="1"/>
  <c r="B36"/>
  <c r="E36" s="1"/>
  <c r="B35"/>
  <c r="E35" s="1"/>
  <c r="B34"/>
  <c r="E34" s="1"/>
  <c r="B33"/>
  <c r="E33" s="1"/>
  <c r="B32"/>
  <c r="E32" s="1"/>
  <c r="B29"/>
  <c r="E29" s="1"/>
  <c r="B31"/>
  <c r="E31" s="1"/>
  <c r="B30"/>
  <c r="E30" s="1"/>
  <c r="D45" i="15"/>
  <c r="D44"/>
  <c r="D43"/>
  <c r="D42"/>
  <c r="D41"/>
  <c r="D40"/>
  <c r="D39"/>
  <c r="D38"/>
  <c r="D37"/>
  <c r="D36"/>
  <c r="D35"/>
  <c r="D34"/>
  <c r="D33"/>
  <c r="D32"/>
  <c r="D31"/>
  <c r="D30"/>
  <c r="D29"/>
  <c r="D28"/>
  <c r="D27"/>
  <c r="D26"/>
  <c r="D25"/>
  <c r="D24"/>
  <c r="D23"/>
  <c r="D22"/>
  <c r="D21"/>
  <c r="D20"/>
  <c r="D19"/>
  <c r="D18"/>
  <c r="D17"/>
  <c r="D16"/>
  <c r="D15"/>
  <c r="D14"/>
  <c r="D13"/>
  <c r="D12"/>
  <c r="D10"/>
  <c r="D9"/>
  <c r="D8"/>
  <c r="D7"/>
  <c r="D6"/>
  <c r="D5"/>
  <c r="D4"/>
  <c r="D11"/>
  <c r="H45" i="3"/>
  <c r="H44"/>
  <c r="H43"/>
  <c r="H42"/>
  <c r="H41"/>
  <c r="H40"/>
  <c r="H39"/>
  <c r="H38"/>
  <c r="H37"/>
  <c r="H36"/>
  <c r="H35"/>
  <c r="H34"/>
  <c r="H33"/>
  <c r="H32"/>
  <c r="H31"/>
  <c r="H30"/>
  <c r="H29"/>
  <c r="H28"/>
  <c r="H27"/>
  <c r="H26"/>
  <c r="H25"/>
  <c r="H24"/>
  <c r="H23"/>
  <c r="H22"/>
  <c r="H21"/>
  <c r="H20"/>
  <c r="H19"/>
  <c r="H18"/>
  <c r="H17"/>
  <c r="H16"/>
  <c r="H15"/>
  <c r="H14"/>
  <c r="H13"/>
  <c r="H12"/>
  <c r="H10"/>
  <c r="H9"/>
  <c r="H8"/>
  <c r="H7"/>
  <c r="H6"/>
  <c r="H5"/>
  <c r="H4"/>
  <c r="H11"/>
  <c r="F72" i="15" l="1"/>
  <c r="B28" i="3"/>
  <c r="E28" s="1"/>
  <c r="E7"/>
  <c r="E4"/>
  <c r="B17" i="15" l="1"/>
  <c r="B16"/>
  <c r="B15"/>
  <c r="B14"/>
  <c r="E45"/>
  <c r="E44"/>
  <c r="E43"/>
  <c r="E42"/>
  <c r="E41"/>
  <c r="E40"/>
  <c r="E39"/>
  <c r="E38"/>
  <c r="E37"/>
  <c r="E36"/>
  <c r="E35"/>
  <c r="E34"/>
  <c r="E33"/>
  <c r="E32"/>
  <c r="E31"/>
  <c r="E30"/>
  <c r="E29"/>
  <c r="E28"/>
  <c r="E27"/>
  <c r="E26"/>
  <c r="E25"/>
  <c r="E24"/>
  <c r="E23"/>
  <c r="E22"/>
  <c r="E21"/>
  <c r="E20"/>
  <c r="E19"/>
  <c r="E18"/>
  <c r="E17"/>
  <c r="E16"/>
  <c r="E15"/>
  <c r="E14"/>
  <c r="E13"/>
  <c r="E12"/>
  <c r="E11"/>
  <c r="E10"/>
  <c r="E9"/>
  <c r="E8"/>
  <c r="E7"/>
  <c r="E6"/>
  <c r="E5"/>
  <c r="E4"/>
  <c r="U45" i="3"/>
  <c r="U44"/>
  <c r="U43"/>
  <c r="U42"/>
  <c r="U41"/>
  <c r="U40"/>
  <c r="U39"/>
  <c r="U38"/>
  <c r="U37"/>
  <c r="U36"/>
  <c r="U35"/>
  <c r="U34"/>
  <c r="U33"/>
  <c r="U32"/>
  <c r="U31"/>
  <c r="U30"/>
  <c r="U29"/>
  <c r="U28"/>
  <c r="U27"/>
  <c r="U26"/>
  <c r="U25"/>
  <c r="U24"/>
  <c r="U23"/>
  <c r="U22"/>
  <c r="U21"/>
  <c r="U20"/>
  <c r="U19"/>
  <c r="U18"/>
  <c r="U17"/>
  <c r="U16"/>
  <c r="U15"/>
  <c r="U14"/>
  <c r="U13"/>
  <c r="U12"/>
  <c r="U11"/>
  <c r="U10"/>
  <c r="U9"/>
  <c r="U8"/>
  <c r="U7"/>
  <c r="U6"/>
  <c r="U5"/>
  <c r="U4"/>
  <c r="Q18"/>
  <c r="L45" l="1"/>
  <c r="L44"/>
  <c r="L43"/>
  <c r="L42"/>
  <c r="L41"/>
  <c r="L40"/>
  <c r="L39"/>
  <c r="L38"/>
  <c r="L37"/>
  <c r="L36"/>
  <c r="L35"/>
  <c r="L34"/>
  <c r="L33"/>
  <c r="L32"/>
  <c r="L31"/>
  <c r="L30"/>
  <c r="L29"/>
  <c r="L28"/>
  <c r="L27"/>
  <c r="L26"/>
  <c r="L25"/>
  <c r="L24"/>
  <c r="L23"/>
  <c r="L22"/>
  <c r="L21"/>
  <c r="L20"/>
  <c r="L19"/>
  <c r="L18"/>
  <c r="L17"/>
  <c r="L16"/>
  <c r="L15"/>
  <c r="L14"/>
  <c r="L13"/>
  <c r="L12"/>
  <c r="L11"/>
  <c r="L10"/>
  <c r="L9"/>
  <c r="L8"/>
  <c r="L7"/>
  <c r="L6"/>
  <c r="L5"/>
  <c r="L4"/>
  <c r="I45"/>
  <c r="V45" i="14" s="1"/>
  <c r="I44" i="3"/>
  <c r="V44" i="14" s="1"/>
  <c r="I43" i="3"/>
  <c r="V43" i="14" s="1"/>
  <c r="I42" i="3"/>
  <c r="V42" i="14" s="1"/>
  <c r="I41" i="3"/>
  <c r="V41" i="14" s="1"/>
  <c r="I40" i="3"/>
  <c r="V40" i="14" s="1"/>
  <c r="I39" i="3"/>
  <c r="V39" i="14" s="1"/>
  <c r="I38" i="3"/>
  <c r="V38" i="14" s="1"/>
  <c r="I37" i="3"/>
  <c r="I36"/>
  <c r="I35"/>
  <c r="I34"/>
  <c r="I33"/>
  <c r="I32"/>
  <c r="I31"/>
  <c r="I30"/>
  <c r="I29"/>
  <c r="I28"/>
  <c r="I27"/>
  <c r="I26"/>
  <c r="I25"/>
  <c r="I24"/>
  <c r="I23"/>
  <c r="I22"/>
  <c r="I21"/>
  <c r="I20"/>
  <c r="I19"/>
  <c r="I18"/>
  <c r="I17"/>
  <c r="I16"/>
  <c r="I15"/>
  <c r="I14"/>
  <c r="I13"/>
  <c r="I12"/>
  <c r="I11"/>
  <c r="I10"/>
  <c r="I9"/>
  <c r="I8"/>
  <c r="I7"/>
  <c r="I6"/>
  <c r="I5"/>
  <c r="I4"/>
  <c r="Q7"/>
  <c r="C48" i="6"/>
  <c r="B48"/>
  <c r="C47"/>
  <c r="B47"/>
  <c r="C46"/>
  <c r="B46"/>
  <c r="C45"/>
  <c r="B45"/>
  <c r="C44"/>
  <c r="B44"/>
  <c r="C43"/>
  <c r="B43"/>
  <c r="C42"/>
  <c r="B42"/>
  <c r="C41"/>
  <c r="B41"/>
  <c r="C40"/>
  <c r="B40"/>
  <c r="C39"/>
  <c r="B39"/>
  <c r="C38"/>
  <c r="B38"/>
  <c r="C37"/>
  <c r="B37"/>
  <c r="C36"/>
  <c r="B36"/>
  <c r="C35"/>
  <c r="B35"/>
  <c r="C34"/>
  <c r="B34"/>
  <c r="C33"/>
  <c r="B33"/>
  <c r="C32"/>
  <c r="B32"/>
  <c r="C31"/>
  <c r="B31"/>
  <c r="C30"/>
  <c r="B30"/>
  <c r="C29"/>
  <c r="B29"/>
  <c r="C28"/>
  <c r="B28"/>
  <c r="C27"/>
  <c r="B27"/>
  <c r="C26"/>
  <c r="B26"/>
  <c r="C25"/>
  <c r="B25"/>
  <c r="C24"/>
  <c r="B24"/>
  <c r="C23"/>
  <c r="B23"/>
  <c r="C22"/>
  <c r="B22"/>
  <c r="C21"/>
  <c r="B21"/>
  <c r="C20"/>
  <c r="B20"/>
  <c r="C19"/>
  <c r="B19"/>
  <c r="C18"/>
  <c r="B18"/>
  <c r="C17"/>
  <c r="B17"/>
  <c r="C16"/>
  <c r="B16"/>
  <c r="C15"/>
  <c r="B15"/>
  <c r="C14"/>
  <c r="B14"/>
  <c r="C13"/>
  <c r="B13"/>
  <c r="C12"/>
  <c r="B12"/>
  <c r="C11"/>
  <c r="B11"/>
  <c r="C10"/>
  <c r="B10"/>
  <c r="C9"/>
  <c r="B9"/>
  <c r="C8"/>
  <c r="B8"/>
  <c r="C7"/>
  <c r="B7"/>
  <c r="J45" i="15" l="1"/>
  <c r="I45"/>
  <c r="H45"/>
  <c r="J44"/>
  <c r="I44"/>
  <c r="H44"/>
  <c r="J43"/>
  <c r="I43"/>
  <c r="H43"/>
  <c r="J42"/>
  <c r="I42"/>
  <c r="H42"/>
  <c r="J41"/>
  <c r="I41"/>
  <c r="H41"/>
  <c r="J40"/>
  <c r="I40"/>
  <c r="H40"/>
  <c r="J39"/>
  <c r="I39"/>
  <c r="H39"/>
  <c r="J38"/>
  <c r="I38"/>
  <c r="H38"/>
  <c r="J37"/>
  <c r="I37"/>
  <c r="H37"/>
  <c r="J36"/>
  <c r="I36"/>
  <c r="H36"/>
  <c r="J35"/>
  <c r="I35"/>
  <c r="H35"/>
  <c r="J34"/>
  <c r="I34"/>
  <c r="H34"/>
  <c r="J33"/>
  <c r="I33"/>
  <c r="H33"/>
  <c r="J32"/>
  <c r="I32"/>
  <c r="H32"/>
  <c r="J31"/>
  <c r="I31"/>
  <c r="H31"/>
  <c r="J30"/>
  <c r="I30"/>
  <c r="H30"/>
  <c r="J29"/>
  <c r="I29"/>
  <c r="H29"/>
  <c r="J28"/>
  <c r="I28"/>
  <c r="H28"/>
  <c r="J27"/>
  <c r="I27"/>
  <c r="H27"/>
  <c r="J26"/>
  <c r="I26"/>
  <c r="H26"/>
  <c r="J25"/>
  <c r="I25"/>
  <c r="H25"/>
  <c r="J24"/>
  <c r="I24"/>
  <c r="H24"/>
  <c r="J23"/>
  <c r="I23"/>
  <c r="H23"/>
  <c r="J22"/>
  <c r="I22"/>
  <c r="H22"/>
  <c r="J21"/>
  <c r="I21"/>
  <c r="H21"/>
  <c r="J20"/>
  <c r="I20"/>
  <c r="H20"/>
  <c r="J19"/>
  <c r="I19"/>
  <c r="H19"/>
  <c r="J18"/>
  <c r="I18"/>
  <c r="H18"/>
  <c r="J17"/>
  <c r="I17"/>
  <c r="H17"/>
  <c r="J16"/>
  <c r="I16"/>
  <c r="H16"/>
  <c r="J15"/>
  <c r="I15"/>
  <c r="H15"/>
  <c r="J14"/>
  <c r="I14"/>
  <c r="H14"/>
  <c r="J13"/>
  <c r="I13"/>
  <c r="H13"/>
  <c r="J12"/>
  <c r="I12"/>
  <c r="H12"/>
  <c r="J11"/>
  <c r="I11"/>
  <c r="H11"/>
  <c r="J10"/>
  <c r="I10"/>
  <c r="H10"/>
  <c r="J9"/>
  <c r="I9"/>
  <c r="H9"/>
  <c r="J8"/>
  <c r="I8"/>
  <c r="H8"/>
  <c r="J7"/>
  <c r="I7"/>
  <c r="H7"/>
  <c r="J6"/>
  <c r="I6"/>
  <c r="H6"/>
  <c r="J5"/>
  <c r="I5"/>
  <c r="H5"/>
  <c r="J4"/>
  <c r="I4"/>
  <c r="H4"/>
  <c r="G45" l="1"/>
  <c r="C45"/>
  <c r="B45"/>
  <c r="G44"/>
  <c r="C44"/>
  <c r="B44"/>
  <c r="G43"/>
  <c r="C43"/>
  <c r="B43"/>
  <c r="G42"/>
  <c r="C42"/>
  <c r="B42"/>
  <c r="G41"/>
  <c r="C41"/>
  <c r="B41"/>
  <c r="G40"/>
  <c r="C40"/>
  <c r="B40"/>
  <c r="G39"/>
  <c r="C39"/>
  <c r="B39"/>
  <c r="G38"/>
  <c r="C38"/>
  <c r="B38"/>
  <c r="G37"/>
  <c r="C37"/>
  <c r="B37"/>
  <c r="G36"/>
  <c r="C36"/>
  <c r="B36"/>
  <c r="G35"/>
  <c r="C35"/>
  <c r="B35"/>
  <c r="G34"/>
  <c r="C34"/>
  <c r="B34"/>
  <c r="G33"/>
  <c r="C33"/>
  <c r="B33"/>
  <c r="G32"/>
  <c r="C32"/>
  <c r="B32"/>
  <c r="G31"/>
  <c r="C31"/>
  <c r="B31"/>
  <c r="G30"/>
  <c r="C30"/>
  <c r="B30"/>
  <c r="G29"/>
  <c r="C29"/>
  <c r="B29"/>
  <c r="G28"/>
  <c r="C28"/>
  <c r="B28"/>
  <c r="G27"/>
  <c r="C27"/>
  <c r="B27"/>
  <c r="G26"/>
  <c r="C26"/>
  <c r="B26"/>
  <c r="G25"/>
  <c r="C25"/>
  <c r="B25"/>
  <c r="G24"/>
  <c r="C24"/>
  <c r="B24"/>
  <c r="G23"/>
  <c r="C23"/>
  <c r="B23"/>
  <c r="G22"/>
  <c r="C22"/>
  <c r="B22"/>
  <c r="G21"/>
  <c r="C21"/>
  <c r="B21"/>
  <c r="G20"/>
  <c r="C20"/>
  <c r="B20"/>
  <c r="G19"/>
  <c r="C19"/>
  <c r="B19"/>
  <c r="G18"/>
  <c r="C18"/>
  <c r="B18"/>
  <c r="G17"/>
  <c r="C17"/>
  <c r="G16"/>
  <c r="C16"/>
  <c r="G15"/>
  <c r="C15"/>
  <c r="G14"/>
  <c r="C14"/>
  <c r="G13"/>
  <c r="C13"/>
  <c r="B13"/>
  <c r="G12"/>
  <c r="C12"/>
  <c r="B12"/>
  <c r="G11"/>
  <c r="C11"/>
  <c r="B11"/>
  <c r="G10"/>
  <c r="C10"/>
  <c r="B10"/>
  <c r="G9"/>
  <c r="C9"/>
  <c r="B9"/>
  <c r="G8"/>
  <c r="C8"/>
  <c r="B8"/>
  <c r="G7"/>
  <c r="C7"/>
  <c r="B7"/>
  <c r="G6"/>
  <c r="C6"/>
  <c r="B6"/>
  <c r="G5"/>
  <c r="C5"/>
  <c r="B5"/>
  <c r="G4"/>
  <c r="C4"/>
  <c r="B4"/>
  <c r="C1"/>
  <c r="T37" i="14"/>
  <c r="T36"/>
  <c r="T35"/>
  <c r="T34"/>
  <c r="T33"/>
  <c r="T32"/>
  <c r="T31"/>
  <c r="T30"/>
  <c r="T29"/>
  <c r="T28"/>
  <c r="T27"/>
  <c r="T26"/>
  <c r="T25"/>
  <c r="T24"/>
  <c r="T23"/>
  <c r="T22"/>
  <c r="T21"/>
  <c r="T20"/>
  <c r="T19"/>
  <c r="T18"/>
  <c r="T17"/>
  <c r="T16"/>
  <c r="T15"/>
  <c r="T14"/>
  <c r="T13"/>
  <c r="T12"/>
  <c r="T11"/>
  <c r="T10"/>
  <c r="T9"/>
  <c r="T8"/>
  <c r="T7"/>
  <c r="T6"/>
  <c r="T5"/>
  <c r="T4"/>
  <c r="Q37"/>
  <c r="Q36"/>
  <c r="Q35"/>
  <c r="Q34"/>
  <c r="Q33"/>
  <c r="Q32"/>
  <c r="Q31"/>
  <c r="Q30"/>
  <c r="Q29"/>
  <c r="Q28"/>
  <c r="Q27"/>
  <c r="Q26"/>
  <c r="Q25"/>
  <c r="Q24"/>
  <c r="Q23"/>
  <c r="Q22"/>
  <c r="Q21"/>
  <c r="Q20"/>
  <c r="Q19"/>
  <c r="Q18"/>
  <c r="Q17"/>
  <c r="Q16"/>
  <c r="Q15"/>
  <c r="Q14"/>
  <c r="Q13"/>
  <c r="Q12"/>
  <c r="Q11"/>
  <c r="Q10"/>
  <c r="Q9"/>
  <c r="Q8"/>
  <c r="Q7"/>
  <c r="Q6"/>
  <c r="Q5"/>
  <c r="Q4"/>
  <c r="N37"/>
  <c r="N36"/>
  <c r="N35"/>
  <c r="N34"/>
  <c r="N33"/>
  <c r="N32"/>
  <c r="N31"/>
  <c r="N30"/>
  <c r="N29"/>
  <c r="N28"/>
  <c r="N27"/>
  <c r="N26"/>
  <c r="N25"/>
  <c r="N24"/>
  <c r="N23"/>
  <c r="N22"/>
  <c r="N21"/>
  <c r="N20"/>
  <c r="N19"/>
  <c r="N18"/>
  <c r="N17"/>
  <c r="N16"/>
  <c r="N15"/>
  <c r="N14"/>
  <c r="N13"/>
  <c r="N12"/>
  <c r="N11"/>
  <c r="N10"/>
  <c r="N9"/>
  <c r="N8"/>
  <c r="N7"/>
  <c r="N6"/>
  <c r="N5"/>
  <c r="N4"/>
  <c r="K37"/>
  <c r="K36"/>
  <c r="K35"/>
  <c r="K34"/>
  <c r="K33"/>
  <c r="K32"/>
  <c r="K31"/>
  <c r="K30"/>
  <c r="K29"/>
  <c r="K28"/>
  <c r="K27"/>
  <c r="K26"/>
  <c r="K25"/>
  <c r="K24"/>
  <c r="K23"/>
  <c r="K22"/>
  <c r="K21"/>
  <c r="K20"/>
  <c r="K19"/>
  <c r="K18"/>
  <c r="K17"/>
  <c r="K16"/>
  <c r="K15"/>
  <c r="K14"/>
  <c r="K13"/>
  <c r="K12"/>
  <c r="K11"/>
  <c r="K10"/>
  <c r="K9"/>
  <c r="K8"/>
  <c r="K7"/>
  <c r="K6"/>
  <c r="K5"/>
  <c r="K4"/>
  <c r="H37"/>
  <c r="H36"/>
  <c r="H35"/>
  <c r="H34"/>
  <c r="H33"/>
  <c r="H32"/>
  <c r="H31"/>
  <c r="H30"/>
  <c r="H29"/>
  <c r="H28"/>
  <c r="H27"/>
  <c r="H26"/>
  <c r="H25"/>
  <c r="H24"/>
  <c r="H23"/>
  <c r="H22"/>
  <c r="H21"/>
  <c r="H20"/>
  <c r="H19"/>
  <c r="H18"/>
  <c r="H17"/>
  <c r="H16"/>
  <c r="H15"/>
  <c r="H14"/>
  <c r="H13"/>
  <c r="H12"/>
  <c r="H11"/>
  <c r="H10"/>
  <c r="H9"/>
  <c r="H8"/>
  <c r="H7"/>
  <c r="H6"/>
  <c r="H5"/>
  <c r="H4"/>
  <c r="E37"/>
  <c r="E36"/>
  <c r="E35"/>
  <c r="E34"/>
  <c r="E33"/>
  <c r="E32"/>
  <c r="E31"/>
  <c r="E30"/>
  <c r="E29"/>
  <c r="E28"/>
  <c r="E27"/>
  <c r="E26"/>
  <c r="E25"/>
  <c r="E24"/>
  <c r="E23"/>
  <c r="E22"/>
  <c r="E21"/>
  <c r="E20"/>
  <c r="E19"/>
  <c r="E18"/>
  <c r="E17"/>
  <c r="E16"/>
  <c r="E15"/>
  <c r="E14"/>
  <c r="E13"/>
  <c r="E12"/>
  <c r="E11"/>
  <c r="E10"/>
  <c r="E9"/>
  <c r="E8"/>
  <c r="E7"/>
  <c r="E6"/>
  <c r="E5"/>
  <c r="E4"/>
  <c r="S37"/>
  <c r="P37"/>
  <c r="M37"/>
  <c r="J37"/>
  <c r="G37"/>
  <c r="D37"/>
  <c r="C37"/>
  <c r="B37"/>
  <c r="S36"/>
  <c r="P36"/>
  <c r="M36"/>
  <c r="J36"/>
  <c r="G36"/>
  <c r="D36"/>
  <c r="C36"/>
  <c r="B36"/>
  <c r="S35"/>
  <c r="P35"/>
  <c r="M35"/>
  <c r="J35"/>
  <c r="G35"/>
  <c r="D35"/>
  <c r="C35"/>
  <c r="B35"/>
  <c r="S34"/>
  <c r="P34"/>
  <c r="M34"/>
  <c r="J34"/>
  <c r="G34"/>
  <c r="D34"/>
  <c r="C34"/>
  <c r="B34"/>
  <c r="S33"/>
  <c r="P33"/>
  <c r="M33"/>
  <c r="J33"/>
  <c r="G33"/>
  <c r="D33"/>
  <c r="C33"/>
  <c r="B33"/>
  <c r="S32"/>
  <c r="P32"/>
  <c r="M32"/>
  <c r="J32"/>
  <c r="G32"/>
  <c r="D32"/>
  <c r="C32"/>
  <c r="B32"/>
  <c r="S31"/>
  <c r="P31"/>
  <c r="M31"/>
  <c r="J31"/>
  <c r="G31"/>
  <c r="D31"/>
  <c r="C31"/>
  <c r="B31"/>
  <c r="S30"/>
  <c r="P30"/>
  <c r="M30"/>
  <c r="J30"/>
  <c r="G30"/>
  <c r="D30"/>
  <c r="C30"/>
  <c r="B30"/>
  <c r="S29"/>
  <c r="P29"/>
  <c r="M29"/>
  <c r="J29"/>
  <c r="G29"/>
  <c r="D29"/>
  <c r="C29"/>
  <c r="B29"/>
  <c r="S28"/>
  <c r="P28"/>
  <c r="M28"/>
  <c r="J28"/>
  <c r="G28"/>
  <c r="D28"/>
  <c r="C28"/>
  <c r="B28"/>
  <c r="S27"/>
  <c r="P27"/>
  <c r="M27"/>
  <c r="J27"/>
  <c r="G27"/>
  <c r="D27"/>
  <c r="C27"/>
  <c r="B27"/>
  <c r="S26"/>
  <c r="P26"/>
  <c r="M26"/>
  <c r="J26"/>
  <c r="G26"/>
  <c r="D26"/>
  <c r="C26"/>
  <c r="B26"/>
  <c r="S25"/>
  <c r="P25"/>
  <c r="M25"/>
  <c r="J25"/>
  <c r="G25"/>
  <c r="D25"/>
  <c r="C25"/>
  <c r="B25"/>
  <c r="S24"/>
  <c r="P24"/>
  <c r="M24"/>
  <c r="J24"/>
  <c r="G24"/>
  <c r="D24"/>
  <c r="C24"/>
  <c r="B24"/>
  <c r="S23"/>
  <c r="P23"/>
  <c r="M23"/>
  <c r="J23"/>
  <c r="G23"/>
  <c r="D23"/>
  <c r="C23"/>
  <c r="B23"/>
  <c r="S22"/>
  <c r="P22"/>
  <c r="M22"/>
  <c r="J22"/>
  <c r="G22"/>
  <c r="D22"/>
  <c r="C22"/>
  <c r="B22"/>
  <c r="S21"/>
  <c r="P21"/>
  <c r="M21"/>
  <c r="J21"/>
  <c r="G21"/>
  <c r="D21"/>
  <c r="C21"/>
  <c r="B21"/>
  <c r="S20"/>
  <c r="P20"/>
  <c r="M20"/>
  <c r="J20"/>
  <c r="G20"/>
  <c r="D20"/>
  <c r="C20"/>
  <c r="B20"/>
  <c r="S19"/>
  <c r="P19"/>
  <c r="M19"/>
  <c r="J19"/>
  <c r="G19"/>
  <c r="D19"/>
  <c r="C19"/>
  <c r="B19"/>
  <c r="S18"/>
  <c r="P18"/>
  <c r="M18"/>
  <c r="J18"/>
  <c r="G18"/>
  <c r="D18"/>
  <c r="C18"/>
  <c r="B18"/>
  <c r="S17"/>
  <c r="P17"/>
  <c r="M17"/>
  <c r="J17"/>
  <c r="G17"/>
  <c r="D17"/>
  <c r="C17"/>
  <c r="B17"/>
  <c r="S16"/>
  <c r="P16"/>
  <c r="M16"/>
  <c r="J16"/>
  <c r="G16"/>
  <c r="D16"/>
  <c r="C16"/>
  <c r="B16"/>
  <c r="S15"/>
  <c r="P15"/>
  <c r="M15"/>
  <c r="J15"/>
  <c r="G15"/>
  <c r="D15"/>
  <c r="C15"/>
  <c r="B15"/>
  <c r="S14"/>
  <c r="P14"/>
  <c r="M14"/>
  <c r="J14"/>
  <c r="G14"/>
  <c r="D14"/>
  <c r="C14"/>
  <c r="B14"/>
  <c r="S13"/>
  <c r="P13"/>
  <c r="M13"/>
  <c r="J13"/>
  <c r="G13"/>
  <c r="D13"/>
  <c r="C13"/>
  <c r="B13"/>
  <c r="S12"/>
  <c r="P12"/>
  <c r="M12"/>
  <c r="J12"/>
  <c r="G12"/>
  <c r="D12"/>
  <c r="C12"/>
  <c r="B12"/>
  <c r="S11"/>
  <c r="P11"/>
  <c r="M11"/>
  <c r="J11"/>
  <c r="G11"/>
  <c r="D11"/>
  <c r="C11"/>
  <c r="B11"/>
  <c r="S10"/>
  <c r="P10"/>
  <c r="M10"/>
  <c r="J10"/>
  <c r="G10"/>
  <c r="D10"/>
  <c r="C10"/>
  <c r="B10"/>
  <c r="S9"/>
  <c r="P9"/>
  <c r="M9"/>
  <c r="J9"/>
  <c r="G9"/>
  <c r="D9"/>
  <c r="C9"/>
  <c r="B9"/>
  <c r="S8"/>
  <c r="P8"/>
  <c r="M8"/>
  <c r="J8"/>
  <c r="G8"/>
  <c r="D8"/>
  <c r="C8"/>
  <c r="B8"/>
  <c r="S7"/>
  <c r="P7"/>
  <c r="M7"/>
  <c r="J7"/>
  <c r="G7"/>
  <c r="D7"/>
  <c r="C7"/>
  <c r="B7"/>
  <c r="S6"/>
  <c r="P6"/>
  <c r="M6"/>
  <c r="J6"/>
  <c r="G6"/>
  <c r="D6"/>
  <c r="C6"/>
  <c r="B6"/>
  <c r="S5"/>
  <c r="P5"/>
  <c r="M5"/>
  <c r="J5"/>
  <c r="G5"/>
  <c r="D5"/>
  <c r="C5"/>
  <c r="B5"/>
  <c r="S4"/>
  <c r="P4"/>
  <c r="M4"/>
  <c r="J4"/>
  <c r="G4"/>
  <c r="D4"/>
  <c r="C4"/>
  <c r="B4"/>
  <c r="C3"/>
  <c r="B3"/>
  <c r="B2"/>
  <c r="C1"/>
  <c r="B1"/>
  <c r="T45" i="3"/>
  <c r="J45"/>
  <c r="T44"/>
  <c r="J44"/>
  <c r="T43"/>
  <c r="J43"/>
  <c r="T42"/>
  <c r="J42"/>
  <c r="T41"/>
  <c r="J41"/>
  <c r="T40"/>
  <c r="J40"/>
  <c r="T39"/>
  <c r="T38"/>
  <c r="T37"/>
  <c r="T36"/>
  <c r="T35"/>
  <c r="T34"/>
  <c r="T33"/>
  <c r="T32"/>
  <c r="T31"/>
  <c r="T30"/>
  <c r="T29"/>
  <c r="T28"/>
  <c r="T27"/>
  <c r="T26"/>
  <c r="T25"/>
  <c r="T24"/>
  <c r="T23"/>
  <c r="T22"/>
  <c r="T21"/>
  <c r="T20"/>
  <c r="T19"/>
  <c r="T18"/>
  <c r="T17"/>
  <c r="T16"/>
  <c r="T15"/>
  <c r="T14"/>
  <c r="T13"/>
  <c r="T12"/>
  <c r="T11"/>
  <c r="T10"/>
  <c r="T9"/>
  <c r="T8"/>
  <c r="T7"/>
  <c r="T6"/>
  <c r="T5"/>
  <c r="J39"/>
  <c r="J38"/>
  <c r="J37"/>
  <c r="J36"/>
  <c r="J35"/>
  <c r="J34"/>
  <c r="J33"/>
  <c r="J32"/>
  <c r="J31"/>
  <c r="J30"/>
  <c r="J29"/>
  <c r="J28"/>
  <c r="J27"/>
  <c r="J26"/>
  <c r="J25"/>
  <c r="J24"/>
  <c r="J23"/>
  <c r="J22"/>
  <c r="J21"/>
  <c r="J20"/>
  <c r="J19"/>
  <c r="J18"/>
  <c r="J17"/>
  <c r="J16"/>
  <c r="J15"/>
  <c r="J14"/>
  <c r="J13"/>
  <c r="J12"/>
  <c r="J11"/>
  <c r="J10"/>
  <c r="J9"/>
  <c r="J8"/>
  <c r="J7"/>
  <c r="J6"/>
  <c r="J5"/>
  <c r="V37" i="14" l="1"/>
  <c r="K37" i="3" s="1"/>
  <c r="V24" i="14"/>
  <c r="K24" i="3" s="1"/>
  <c r="V23" i="14"/>
  <c r="K23" i="3" s="1"/>
  <c r="V10" i="14"/>
  <c r="K10" i="3" s="1"/>
  <c r="V15" i="14"/>
  <c r="K15" i="3" s="1"/>
  <c r="V33" i="14"/>
  <c r="K33" i="3" s="1"/>
  <c r="V31" i="14"/>
  <c r="K31" i="3" s="1"/>
  <c r="V22" i="14"/>
  <c r="K22" i="3" s="1"/>
  <c r="V18" i="14"/>
  <c r="K18" i="3" s="1"/>
  <c r="K40"/>
  <c r="V16" i="14"/>
  <c r="K16" i="3" s="1"/>
  <c r="K38"/>
  <c r="K39"/>
  <c r="V32" i="14"/>
  <c r="K32" i="3" s="1"/>
  <c r="V14" i="14"/>
  <c r="K14" i="3" s="1"/>
  <c r="V9" i="14"/>
  <c r="K9" i="3" s="1"/>
  <c r="V30" i="14"/>
  <c r="K30" i="3" s="1"/>
  <c r="V8" i="14"/>
  <c r="K8" i="3" s="1"/>
  <c r="V12" i="14"/>
  <c r="K12" i="3" s="1"/>
  <c r="V17" i="14"/>
  <c r="K17" i="3" s="1"/>
  <c r="V25" i="14"/>
  <c r="K25" i="3" s="1"/>
  <c r="K41"/>
  <c r="V26" i="14"/>
  <c r="K26" i="3" s="1"/>
  <c r="V6" i="14"/>
  <c r="V7"/>
  <c r="V5"/>
  <c r="V20"/>
  <c r="V28"/>
  <c r="V34"/>
  <c r="V35"/>
  <c r="V13"/>
  <c r="V21"/>
  <c r="V29"/>
  <c r="V36"/>
  <c r="V11"/>
  <c r="V19"/>
  <c r="V27"/>
  <c r="M43" i="3" l="1"/>
  <c r="K43"/>
  <c r="M21"/>
  <c r="K21"/>
  <c r="M19"/>
  <c r="K19"/>
  <c r="M35"/>
  <c r="K35"/>
  <c r="M13"/>
  <c r="K13"/>
  <c r="M44"/>
  <c r="K44"/>
  <c r="M29"/>
  <c r="K29"/>
  <c r="M27"/>
  <c r="K27"/>
  <c r="M45"/>
  <c r="K45"/>
  <c r="M6"/>
  <c r="K6"/>
  <c r="M7"/>
  <c r="K7"/>
  <c r="M5"/>
  <c r="K5"/>
  <c r="M36"/>
  <c r="K36"/>
  <c r="M20"/>
  <c r="K20"/>
  <c r="M42"/>
  <c r="K42"/>
  <c r="M28"/>
  <c r="K28"/>
  <c r="M11"/>
  <c r="K11"/>
  <c r="M34"/>
  <c r="K34"/>
  <c r="M14"/>
  <c r="N14" s="1"/>
  <c r="M38"/>
  <c r="N38" s="1"/>
  <c r="M39"/>
  <c r="N39" s="1"/>
  <c r="M18"/>
  <c r="N18" s="1"/>
  <c r="M15"/>
  <c r="N15" s="1"/>
  <c r="M31"/>
  <c r="N31" s="1"/>
  <c r="M9"/>
  <c r="N9" s="1"/>
  <c r="M24"/>
  <c r="N24" s="1"/>
  <c r="M10"/>
  <c r="N10" s="1"/>
  <c r="M26"/>
  <c r="N26" s="1"/>
  <c r="M17"/>
  <c r="N17" s="1"/>
  <c r="M37"/>
  <c r="N37" s="1"/>
  <c r="M25"/>
  <c r="N25" s="1"/>
  <c r="M30"/>
  <c r="N30" s="1"/>
  <c r="M22"/>
  <c r="N22" s="1"/>
  <c r="M23"/>
  <c r="N23" s="1"/>
  <c r="M12"/>
  <c r="N12" s="1"/>
  <c r="M32"/>
  <c r="N32" s="1"/>
  <c r="M41"/>
  <c r="P41" s="1"/>
  <c r="M8"/>
  <c r="N8" s="1"/>
  <c r="M16"/>
  <c r="N16" s="1"/>
  <c r="M40"/>
  <c r="P40" s="1"/>
  <c r="M33"/>
  <c r="N33" s="1"/>
  <c r="P42" l="1"/>
  <c r="N36"/>
  <c r="N45"/>
  <c r="F45" i="15" s="1"/>
  <c r="N43" i="3"/>
  <c r="F43" i="15" s="1"/>
  <c r="P44" i="3"/>
  <c r="N21"/>
  <c r="N34"/>
  <c r="N44"/>
  <c r="F44" i="15" s="1"/>
  <c r="N42" i="3"/>
  <c r="F42" i="15" s="1"/>
  <c r="N29" i="3"/>
  <c r="N27"/>
  <c r="N35"/>
  <c r="N20"/>
  <c r="N19"/>
  <c r="N40"/>
  <c r="F40" i="15" s="1"/>
  <c r="N28" i="3"/>
  <c r="P45"/>
  <c r="P43"/>
  <c r="N41"/>
  <c r="F41" i="15" s="1"/>
  <c r="N6" i="3"/>
  <c r="N5"/>
  <c r="N13"/>
  <c r="N7"/>
  <c r="N11"/>
  <c r="T4"/>
  <c r="J4"/>
  <c r="V4" i="14" l="1"/>
  <c r="K4" i="3" s="1"/>
  <c r="F28" i="15"/>
  <c r="F29"/>
  <c r="F30"/>
  <c r="F38"/>
  <c r="F37"/>
  <c r="F31"/>
  <c r="F34"/>
  <c r="F36"/>
  <c r="F18"/>
  <c r="P20" i="3"/>
  <c r="P26"/>
  <c r="F12" i="15"/>
  <c r="P38" i="3"/>
  <c r="P22"/>
  <c r="F14" i="15"/>
  <c r="F32"/>
  <c r="F24"/>
  <c r="F16"/>
  <c r="F39"/>
  <c r="P37" i="3"/>
  <c r="F35" i="15"/>
  <c r="F33"/>
  <c r="P31" i="3"/>
  <c r="F27" i="15"/>
  <c r="P25" i="3"/>
  <c r="F23" i="15"/>
  <c r="F21"/>
  <c r="F19"/>
  <c r="P17" i="3"/>
  <c r="F15" i="15"/>
  <c r="F13"/>
  <c r="F26"/>
  <c r="F17"/>
  <c r="P39" i="3"/>
  <c r="P36"/>
  <c r="R19"/>
  <c r="Q9"/>
  <c r="D14" i="4"/>
  <c r="P30" i="3" l="1"/>
  <c r="M4"/>
  <c r="N4" s="1"/>
  <c r="P33"/>
  <c r="P34"/>
  <c r="P32"/>
  <c r="P28"/>
  <c r="P35"/>
  <c r="P19"/>
  <c r="P24"/>
  <c r="F20" i="15"/>
  <c r="P16" i="3"/>
  <c r="P18"/>
  <c r="F22" i="15"/>
  <c r="P12" i="3"/>
  <c r="F25" i="15"/>
  <c r="P14" i="3"/>
  <c r="P27"/>
  <c r="P15"/>
  <c r="P23"/>
  <c r="P13"/>
  <c r="P21"/>
  <c r="P29"/>
  <c r="R34"/>
  <c r="B70" i="15"/>
  <c r="P5" i="3" l="1"/>
  <c r="F7" i="15"/>
  <c r="F8"/>
  <c r="P6" i="3"/>
  <c r="F10" i="15"/>
  <c r="P4" i="3"/>
  <c r="F11" i="15"/>
  <c r="P9" i="3"/>
  <c r="F9" i="15"/>
  <c r="R31" i="3"/>
  <c r="R32"/>
  <c r="P10"/>
  <c r="P11"/>
  <c r="P8"/>
  <c r="P7"/>
  <c r="F6" i="15"/>
  <c r="F5"/>
  <c r="F4"/>
  <c r="B72" l="1"/>
  <c r="Q34" i="3"/>
  <c r="F70" i="15" s="1"/>
  <c r="Q22" i="3"/>
  <c r="F69" i="15" s="1"/>
  <c r="Q32" i="3" l="1"/>
</calcChain>
</file>

<file path=xl/sharedStrings.xml><?xml version="1.0" encoding="utf-8"?>
<sst xmlns="http://schemas.openxmlformats.org/spreadsheetml/2006/main" count="586" uniqueCount="242">
  <si>
    <t>Balancing Authority</t>
  </si>
  <si>
    <t>Next Year's Projected Peak</t>
  </si>
  <si>
    <t>Contact Name</t>
  </si>
  <si>
    <t>Contact Phone #</t>
  </si>
  <si>
    <t>Contact e-mail</t>
  </si>
  <si>
    <t>Load</t>
  </si>
  <si>
    <t>Summary Statistics</t>
  </si>
  <si>
    <t>Current Year's Actual Peak</t>
  </si>
  <si>
    <t>Interconnection</t>
  </si>
  <si>
    <t>DelFreq</t>
  </si>
  <si>
    <t xml:space="preserve"> </t>
  </si>
  <si>
    <t>Eastern</t>
  </si>
  <si>
    <t>Internal Generating Capacity</t>
  </si>
  <si>
    <t>Bias Calculation Form Year</t>
  </si>
  <si>
    <t>Chris.Scheetz@nerc.net</t>
  </si>
  <si>
    <t>Send copy to:</t>
  </si>
  <si>
    <t>Enter Data in Green Highlighted Cells</t>
  </si>
  <si>
    <t>Date/Time</t>
  </si>
  <si>
    <t>(Central Prevailing)</t>
  </si>
  <si>
    <t>N</t>
  </si>
  <si>
    <t>(MW/0.1Hz)</t>
  </si>
  <si>
    <t>Month</t>
  </si>
  <si>
    <t>January</t>
  </si>
  <si>
    <t>Feburary</t>
  </si>
  <si>
    <t>March</t>
  </si>
  <si>
    <t>April</t>
  </si>
  <si>
    <t xml:space="preserve">May </t>
  </si>
  <si>
    <t>June</t>
  </si>
  <si>
    <t>July</t>
  </si>
  <si>
    <t>August</t>
  </si>
  <si>
    <t>September</t>
  </si>
  <si>
    <t>October</t>
  </si>
  <si>
    <t>November</t>
  </si>
  <si>
    <t>December</t>
  </si>
  <si>
    <t>Average Annual Bias</t>
  </si>
  <si>
    <t>SEFRD</t>
  </si>
  <si>
    <t>Current year</t>
  </si>
  <si>
    <t xml:space="preserve">Next Year's </t>
  </si>
  <si>
    <t>MW</t>
  </si>
  <si>
    <t>NERC FRS FORM 1</t>
  </si>
  <si>
    <t>Information</t>
  </si>
  <si>
    <t>Adjustment</t>
  </si>
  <si>
    <t xml:space="preserve">BA </t>
  </si>
  <si>
    <t>Time</t>
  </si>
  <si>
    <t>BA</t>
  </si>
  <si>
    <t>Exclude for</t>
  </si>
  <si>
    <t>data error *</t>
  </si>
  <si>
    <t>Average Frequency Response (MW/0.1Hz)</t>
  </si>
  <si>
    <t>JOU DS &amp; NL &amp; TFR</t>
  </si>
  <si>
    <t>NL &amp; PH</t>
  </si>
  <si>
    <t>NL &amp; RU</t>
  </si>
  <si>
    <t>NL &amp; TFR</t>
  </si>
  <si>
    <t>NL &amp; PH &amp; RU</t>
  </si>
  <si>
    <t>NL &amp; PH &amp; TFR</t>
  </si>
  <si>
    <t>NL &amp; PH &amp; BAA</t>
  </si>
  <si>
    <t>NL &amp; PH &amp; RU &amp; TFR</t>
  </si>
  <si>
    <t>PH &amp; RU</t>
  </si>
  <si>
    <t>PH &amp; TFR</t>
  </si>
  <si>
    <t>PH &amp; RU &amp; TFR</t>
  </si>
  <si>
    <t>RU &amp; TFR</t>
  </si>
  <si>
    <t>Non conforming Load</t>
  </si>
  <si>
    <t>Pumped Hydro</t>
  </si>
  <si>
    <t>Transferred Frequency Response</t>
  </si>
  <si>
    <t>Contingent BA Adjustment</t>
  </si>
  <si>
    <t>Imports: MWs are -
Exports: MWs are +</t>
  </si>
  <si>
    <t>Load MW as -
Generation MW as +</t>
  </si>
  <si>
    <t>Enter Gen MW as +</t>
  </si>
  <si>
    <t>JOU 
Dynamic Schedules</t>
  </si>
  <si>
    <t>Ramping 
Units</t>
  </si>
  <si>
    <t>Notes:</t>
  </si>
  <si>
    <t>Y</t>
  </si>
  <si>
    <t>Loads in MW as -</t>
  </si>
  <si>
    <t>* Frequency Bias Setting (FBS)</t>
  </si>
  <si>
    <t>Minimum FBS* for month</t>
  </si>
  <si>
    <t>Maximum FBS* for month</t>
  </si>
  <si>
    <t>Dynamic schedules for joint-owned units (DS)</t>
  </si>
  <si>
    <t>Nonconforming load (NL)</t>
  </si>
  <si>
    <t>Pumped hydro (PH)</t>
  </si>
  <si>
    <t>Ramping units (RU)</t>
  </si>
  <si>
    <t>Xfred Frequency Response (TFR)</t>
  </si>
  <si>
    <t>Contingent BA adjustment for loss of units (CBA)</t>
  </si>
  <si>
    <t>DS &amp; NL</t>
  </si>
  <si>
    <t>DS &amp; PH</t>
  </si>
  <si>
    <t>DS &amp; RU</t>
  </si>
  <si>
    <t>DS &amp; TFR</t>
  </si>
  <si>
    <t>DS &amp; CBA</t>
  </si>
  <si>
    <t>DS &amp; NL &amp; PH</t>
  </si>
  <si>
    <t>DS &amp; NL &amp; RU</t>
  </si>
  <si>
    <t>DS &amp; NL &amp; CBA</t>
  </si>
  <si>
    <t>DS &amp; NL &amp; PH &amp; RU</t>
  </si>
  <si>
    <t>DS &amp; NL &amp; PH &amp; TFR</t>
  </si>
  <si>
    <t>DS &amp; NL &amp; PH &amp; CBA</t>
  </si>
  <si>
    <t>DS &amp; NL &amp; PH &amp; RU &amp; TFR</t>
  </si>
  <si>
    <t>DS &amp; NL &amp; PH &amp; RU &amp; CBA</t>
  </si>
  <si>
    <t>DS &amp; NL &amp; PH &amp; RU &amp; TFR &amp; CBA</t>
  </si>
  <si>
    <t>NL &amp; CBA</t>
  </si>
  <si>
    <t>NL &amp; PH &amp; RU &amp; CBA</t>
  </si>
  <si>
    <t>NL &amp; PH &amp; RU &amp; TFR &amp; CBA</t>
  </si>
  <si>
    <t>PH &amp; CBA</t>
  </si>
  <si>
    <t>PH &amp; RU &amp; CBA</t>
  </si>
  <si>
    <t>PH &amp; RU &amp; TFR &amp; CBA</t>
  </si>
  <si>
    <t>RU &amp; CBA</t>
  </si>
  <si>
    <t>RU &amp; TFR &amp; CBA</t>
  </si>
  <si>
    <t>TFR &amp; CBA</t>
  </si>
  <si>
    <t>Reason(s)</t>
  </si>
  <si>
    <t xml:space="preserve"> Select Reason(s) for adjustment</t>
  </si>
  <si>
    <t>Net Total Adjustments</t>
  </si>
  <si>
    <t>1)</t>
  </si>
  <si>
    <t>2)</t>
  </si>
  <si>
    <t>3)</t>
  </si>
  <si>
    <t xml:space="preserve">Nonconforming Loads:
  - Values must be entered as negative numbers.
</t>
  </si>
  <si>
    <t>4)</t>
  </si>
  <si>
    <t xml:space="preserve">Dynamic Schedules: 
  - Values use schedule sign convention. 
  - Adjustments should include only dynamic schedules accounting for joint-owned units. Other dynamic schedules should be ignored.
</t>
  </si>
  <si>
    <t>5)</t>
  </si>
  <si>
    <t xml:space="preserve">Rampling Units:
 - Values are entered as positive values.
</t>
  </si>
  <si>
    <t xml:space="preserve">Pumped Hydro:
 - Values for pumping must be entered as negative values.
 - Values for generating must be entered as positive values.
</t>
  </si>
  <si>
    <t>6)</t>
  </si>
  <si>
    <t>7)</t>
  </si>
  <si>
    <t>Time weighted ** average FBS* for month</t>
  </si>
  <si>
    <t xml:space="preserve">** Based on the one minute values used in BAL 001 </t>
  </si>
  <si>
    <t>Value A Data</t>
  </si>
  <si>
    <t>BA Performance</t>
  </si>
  <si>
    <t>Value B</t>
  </si>
  <si>
    <t>20 to 52 second Average Period Evaluation</t>
  </si>
  <si>
    <t>JOU</t>
  </si>
  <si>
    <t>Non-</t>
  </si>
  <si>
    <t>Transferred</t>
  </si>
  <si>
    <t>Contingent</t>
  </si>
  <si>
    <t>Date</t>
  </si>
  <si>
    <t>A Point</t>
  </si>
  <si>
    <r>
      <t>F</t>
    </r>
    <r>
      <rPr>
        <sz val="10"/>
        <color theme="1"/>
        <rFont val="Calibri"/>
        <family val="2"/>
        <scheme val="minor"/>
      </rPr>
      <t>PointA</t>
    </r>
  </si>
  <si>
    <t>A Value</t>
  </si>
  <si>
    <t>t(0) Time</t>
  </si>
  <si>
    <t>C Value</t>
  </si>
  <si>
    <t>Net</t>
  </si>
  <si>
    <t>Dynamic</t>
  </si>
  <si>
    <t>Conforming</t>
  </si>
  <si>
    <t>Pumped</t>
  </si>
  <si>
    <t>Ramping</t>
  </si>
  <si>
    <t>Frequency</t>
  </si>
  <si>
    <t>Bias</t>
  </si>
  <si>
    <t>Hz</t>
  </si>
  <si>
    <t>Actual</t>
  </si>
  <si>
    <t>Schedules</t>
  </si>
  <si>
    <t>Hydro</t>
  </si>
  <si>
    <t>Units</t>
  </si>
  <si>
    <t>Response</t>
  </si>
  <si>
    <t>Lost Generation</t>
  </si>
  <si>
    <t>Setting</t>
  </si>
  <si>
    <t>Interchange</t>
  </si>
  <si>
    <t>Imp(-) Exp (+)</t>
  </si>
  <si>
    <t>Load (-)</t>
  </si>
  <si>
    <t>Load (-) Gen (+)</t>
  </si>
  <si>
    <t>Gen (+)</t>
  </si>
  <si>
    <t>Rec (-) Del (+)</t>
  </si>
  <si>
    <t>EPFR</t>
  </si>
  <si>
    <t>MW/0.1 Hz</t>
  </si>
  <si>
    <t>Do you RECEIVE Overlap regulation?</t>
  </si>
  <si>
    <t>If Yes, list the BA name and the associated Bias of that BA</t>
  </si>
  <si>
    <t>Do you PROVIDE Overlap regulation?</t>
  </si>
  <si>
    <t>Value A</t>
  </si>
  <si>
    <t xml:space="preserve"> Value "A" Information</t>
  </si>
  <si>
    <t xml:space="preserve"> Value "B" Information</t>
  </si>
  <si>
    <t xml:space="preserve"> Value "A"</t>
  </si>
  <si>
    <t xml:space="preserve"> Value "B"</t>
  </si>
  <si>
    <t>Bias -MW/0.1 Hz</t>
  </si>
  <si>
    <t>Event</t>
  </si>
  <si>
    <t>Number</t>
  </si>
  <si>
    <t>Enter Addition Data in column R ==&gt;</t>
  </si>
  <si>
    <t xml:space="preserve">Transferred Frequency Response:
 - This value is the amount agreed upon between the entities expressed in MW/0.1 Hz. Form 2 will adjust this amount for the frequency deviation experienced.
   (e.g. if an entity agrees to provide 20 MW/0.1 Hz to another entity and a frequency event with a deviation of 50 mHz occurs, the delivering entity should enter +20 in the
   data column of Form 2 and the receiving entity should enter - 20. The spreadsheet will adjust the SEFRD for each entity by the 10 for this event.)
 - Values for the entity receiving the response must be entered as a negative number.
 - Values for the entity delivering the response must be entered as a positive number. 
 - Values between entities must sum to zero.
</t>
  </si>
  <si>
    <t xml:space="preserve">Contingent Balancing Authority Adjustment:
 - Value for Value A is the pre-contingency generation from the contingent unit(s).
 - Value for Value B is usually 0 MW, but may be the load that remains on the system that was "netted" out by the now offline generation.
</t>
  </si>
  <si>
    <t>The transactional amount in 
MW Receiver enters - Deliverer enters +
on Form 2 Data sheet</t>
  </si>
  <si>
    <r>
      <t xml:space="preserve">Generation MW as +
</t>
    </r>
    <r>
      <rPr>
        <b/>
        <sz val="8"/>
        <rFont val="Arial"/>
        <family val="2"/>
      </rPr>
      <t>(If load occurs due to gen loss, enter MW as - at value B)</t>
    </r>
  </si>
  <si>
    <t>Sign Convention for scan data collected in Form 2</t>
  </si>
  <si>
    <t xml:space="preserve">Balancing Authorities making adjustments must retain evidence to verify:
  - Adjustment values are determined from scan-cycle data using Value A and Value B averaging periods. Scan-cycle data must be available if adjustments are made.
  - Adjustments are necessary to improve accuracy of calculations compared to using Net Actual Interchange (contingency size for single BA interconnections) solely. 
    Said differently, unless an adjustment compensates for significant known error, it should not be made. However, as noted in the next item, once a decision to include an
    adjustment for one or more of the six types is made for one event, the entity must calculate adjustments for that (those) type(s) for all events. 
  - Adjustments are included consistently for all events (e.g. if adjustments for nonconforming load are made for one event, the load must be included for all events, etc.).                                                                                                       </t>
  </si>
  <si>
    <t>PasteSpecial/Values the data copied from FRS Form 2 for each event.</t>
  </si>
  <si>
    <t>Value B 20 to 52 seconds</t>
  </si>
  <si>
    <t>NERC FRS FORM 1 20 to 52 second Value B</t>
  </si>
  <si>
    <t>20 to 52</t>
  </si>
  <si>
    <t>Instructions</t>
  </si>
  <si>
    <t>Step 1</t>
  </si>
  <si>
    <t>Enter data in all green cells on this "Data Entry" worksheet.</t>
  </si>
  <si>
    <t>Step 2</t>
  </si>
  <si>
    <t>For identified events in column B, collect data and complete FRS Form 2 for each event in the list.</t>
  </si>
  <si>
    <t>Step 3</t>
  </si>
  <si>
    <t>PasteSpecial/Values data from FRS Form 2 "Form 1 Summary Data" into "BA Form 2 Data" worksheet of this workbook.  Do this for each event in the list.</t>
  </si>
  <si>
    <t>Step 4</t>
  </si>
  <si>
    <t>Save this workbook using the following file name format:NYISO_yyyy_FRS_Form1.xlsx and send a copy of this workbook and all FRS_Form 2 workbooks to NERC. (where NYISO is replaced with your BA name)</t>
  </si>
  <si>
    <t>Initial</t>
  </si>
  <si>
    <t>Sustained</t>
  </si>
  <si>
    <t>Performance</t>
  </si>
  <si>
    <t>Adjusted</t>
  </si>
  <si>
    <t>Unadjusted</t>
  </si>
  <si>
    <t>P.U.</t>
  </si>
  <si>
    <t>20 to 52 P.U. Performance</t>
  </si>
  <si>
    <t>Enter data in all green cells on the "Data Entry" worksheet.</t>
  </si>
  <si>
    <t>Step 5</t>
  </si>
  <si>
    <t>PasteSpecial/Values data from FRS Form 2 "Form 1 Summary Data" worksheet into "BA Form 2 Event Data" worksheet of this workbook.  Do this for each event in the list.</t>
  </si>
  <si>
    <t>Full name</t>
  </si>
  <si>
    <t>Abbreviation</t>
  </si>
  <si>
    <t>Offset</t>
  </si>
  <si>
    <t>Time zone</t>
  </si>
  <si>
    <t>Atlantic Daylight Time</t>
  </si>
  <si>
    <t>ADT</t>
  </si>
  <si>
    <t>UTC - 3 hours</t>
  </si>
  <si>
    <t>Atlantic Standard Time</t>
  </si>
  <si>
    <t>AST</t>
  </si>
  <si>
    <t>UTC - 4 hours</t>
  </si>
  <si>
    <t>Central Daylight Time</t>
  </si>
  <si>
    <t>CDT</t>
  </si>
  <si>
    <t>UTC - 5 hours</t>
  </si>
  <si>
    <t>Central Standard Time</t>
  </si>
  <si>
    <t>CST</t>
  </si>
  <si>
    <t>UTC - 6 hours</t>
  </si>
  <si>
    <t>Eastern Daylight Time</t>
  </si>
  <si>
    <t>EDT</t>
  </si>
  <si>
    <t>Eastern Standard Time</t>
  </si>
  <si>
    <t>EST</t>
  </si>
  <si>
    <t>Mountain Daylight Time</t>
  </si>
  <si>
    <t>MDT</t>
  </si>
  <si>
    <t>Mountain Standard Time</t>
  </si>
  <si>
    <t>MST</t>
  </si>
  <si>
    <t>UTC - 7 hours</t>
  </si>
  <si>
    <t>Pacific Daylight Time</t>
  </si>
  <si>
    <t>PDT</t>
  </si>
  <si>
    <t>Pacific Standard Time</t>
  </si>
  <si>
    <t>PST</t>
  </si>
  <si>
    <t>UTC - 8 hours</t>
  </si>
  <si>
    <t>UTC (t-0)</t>
  </si>
  <si>
    <t>Date / Time
(MM/DD/YY HH:MM:SS)</t>
  </si>
  <si>
    <t>Zone</t>
  </si>
  <si>
    <t>Date/Time (t-0)</t>
  </si>
  <si>
    <t>(Enter as a negative value)</t>
  </si>
  <si>
    <t>For identified events in column C of the "Data Entry" worksheet, collect data and complete one FRS Form 2 workbook for each event in the list.</t>
  </si>
  <si>
    <t>Send completed Form 1 and each Form 2 to NERC.</t>
  </si>
  <si>
    <t>Save this workbook using the following file name format:NYISO_yyyy_FRS_Form1.xlsx. (where NYISO is replaced with your Balancing Authority abbreviation)</t>
  </si>
  <si>
    <t>BA Time</t>
  </si>
  <si>
    <t>MW/Load Lost</t>
  </si>
  <si>
    <t>FR B</t>
  </si>
  <si>
    <t>20 to 52 sec</t>
  </si>
  <si>
    <t>Average</t>
  </si>
  <si>
    <t>ERCOT</t>
  </si>
</sst>
</file>

<file path=xl/styles.xml><?xml version="1.0" encoding="utf-8"?>
<styleSheet xmlns="http://schemas.openxmlformats.org/spreadsheetml/2006/main">
  <numFmts count="11">
    <numFmt numFmtId="164" formatCode="0.000"/>
    <numFmt numFmtId="165" formatCode="0.0"/>
    <numFmt numFmtId="166" formatCode="m/d/yy\ h:mm:ss"/>
    <numFmt numFmtId="167" formatCode="m\-d\-yy\ h:mm:ss"/>
    <numFmt numFmtId="168" formatCode="h:mm:ss;@"/>
    <numFmt numFmtId="169" formatCode="[$-F800]dddd\,\ mmmm\ dd\,\ yyyy"/>
    <numFmt numFmtId="170" formatCode="0.0000"/>
    <numFmt numFmtId="171" formatCode="yyyy"/>
    <numFmt numFmtId="172" formatCode="h:mm;@"/>
    <numFmt numFmtId="173" formatCode="mm/dd/yyyy\ h:mm:ss"/>
    <numFmt numFmtId="174" formatCode="m/d/yyyy\ h:mm:ss"/>
  </numFmts>
  <fonts count="23">
    <font>
      <sz val="10"/>
      <name val="Arial"/>
    </font>
    <font>
      <sz val="10"/>
      <name val="Arial"/>
      <family val="2"/>
    </font>
    <font>
      <sz val="8"/>
      <name val="Arial"/>
      <family val="2"/>
    </font>
    <font>
      <b/>
      <sz val="10"/>
      <name val="Arial"/>
      <family val="2"/>
    </font>
    <font>
      <sz val="10"/>
      <name val="Arial"/>
      <family val="2"/>
    </font>
    <font>
      <u/>
      <sz val="10"/>
      <color indexed="12"/>
      <name val="Arial"/>
      <family val="2"/>
    </font>
    <font>
      <b/>
      <sz val="12"/>
      <name val="Arial"/>
      <family val="2"/>
    </font>
    <font>
      <sz val="12"/>
      <name val="Times New Roman"/>
      <family val="1"/>
    </font>
    <font>
      <b/>
      <sz val="16"/>
      <name val="Cambria"/>
      <family val="1"/>
      <scheme val="major"/>
    </font>
    <font>
      <b/>
      <sz val="20"/>
      <name val="Cambria"/>
      <family val="1"/>
      <scheme val="major"/>
    </font>
    <font>
      <b/>
      <sz val="11"/>
      <name val="Arial"/>
      <family val="2"/>
    </font>
    <font>
      <b/>
      <sz val="16"/>
      <name val="Arial"/>
      <family val="2"/>
    </font>
    <font>
      <b/>
      <sz val="8"/>
      <name val="Arial"/>
      <family val="2"/>
    </font>
    <font>
      <b/>
      <sz val="14"/>
      <name val="Cambria"/>
      <family val="1"/>
      <scheme val="major"/>
    </font>
    <font>
      <b/>
      <sz val="12"/>
      <name val="Cambria"/>
      <family val="1"/>
      <scheme val="major"/>
    </font>
    <font>
      <b/>
      <sz val="11"/>
      <name val="Cambria"/>
      <family val="1"/>
      <scheme val="major"/>
    </font>
    <font>
      <sz val="10"/>
      <name val="Cambria"/>
      <family val="1"/>
      <scheme val="major"/>
    </font>
    <font>
      <sz val="12"/>
      <name val="Cambria"/>
      <family val="1"/>
      <scheme val="major"/>
    </font>
    <font>
      <sz val="12"/>
      <name val="Arial"/>
      <family val="2"/>
    </font>
    <font>
      <sz val="16"/>
      <color theme="9" tint="-0.249977111117893"/>
      <name val="Calibri"/>
      <family val="2"/>
      <scheme val="minor"/>
    </font>
    <font>
      <sz val="16"/>
      <color theme="1"/>
      <name val="Calibri"/>
      <family val="2"/>
      <scheme val="minor"/>
    </font>
    <font>
      <sz val="10"/>
      <color theme="1"/>
      <name val="Calibri"/>
      <family val="2"/>
      <scheme val="minor"/>
    </font>
    <font>
      <b/>
      <sz val="14"/>
      <name val="Arial"/>
      <family val="2"/>
    </font>
  </fonts>
  <fills count="11">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rgb="FF99FF99"/>
        <bgColor indexed="64"/>
      </patternFill>
    </fill>
    <fill>
      <patternFill patternType="solid">
        <fgColor theme="0"/>
        <bgColor indexed="64"/>
      </patternFill>
    </fill>
    <fill>
      <patternFill patternType="solid">
        <fgColor rgb="FFCCFFCC"/>
        <bgColor indexed="64"/>
      </patternFill>
    </fill>
    <fill>
      <patternFill patternType="solid">
        <fgColor indexed="55"/>
        <bgColor indexed="64"/>
      </patternFill>
    </fill>
    <fill>
      <patternFill patternType="solid">
        <fgColor theme="0" tint="-0.24994659260841701"/>
        <bgColor indexed="64"/>
      </patternFill>
    </fill>
  </fills>
  <borders count="4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style="thin">
        <color auto="1"/>
      </right>
      <top style="thick">
        <color auto="1"/>
      </top>
      <bottom/>
      <diagonal/>
    </border>
    <border>
      <left style="thick">
        <color indexed="64"/>
      </left>
      <right/>
      <top/>
      <bottom/>
      <diagonal/>
    </border>
    <border>
      <left/>
      <right style="thick">
        <color auto="1"/>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style="thin">
        <color auto="1"/>
      </top>
      <bottom/>
      <diagonal/>
    </border>
    <border>
      <left style="thin">
        <color theme="0" tint="-0.14996795556505021"/>
      </left>
      <right/>
      <top style="thin">
        <color theme="1"/>
      </top>
      <bottom/>
      <diagonal/>
    </border>
    <border>
      <left style="thin">
        <color theme="0" tint="-0.14993743705557422"/>
      </left>
      <right style="thin">
        <color theme="0" tint="-0.14993743705557422"/>
      </right>
      <top style="thin">
        <color auto="1"/>
      </top>
      <bottom/>
      <diagonal/>
    </border>
    <border>
      <left style="thin">
        <color theme="0" tint="-0.14993743705557422"/>
      </left>
      <right style="thin">
        <color theme="0" tint="-0.14993743705557422"/>
      </right>
      <top style="thick">
        <color auto="1"/>
      </top>
      <bottom/>
      <diagonal/>
    </border>
    <border>
      <left style="thick">
        <color indexed="64"/>
      </left>
      <right/>
      <top style="thin">
        <color theme="0" tint="-0.14996795556505021"/>
      </top>
      <bottom/>
      <diagonal/>
    </border>
    <border>
      <left style="thin">
        <color theme="0" tint="-0.14996795556505021"/>
      </left>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6795556505021"/>
      </top>
      <bottom style="thin">
        <color theme="0" tint="-0.14993743705557422"/>
      </bottom>
      <diagonal/>
    </border>
    <border>
      <left style="thin">
        <color theme="0" tint="-0.14993743705557422"/>
      </left>
      <right style="thin">
        <color theme="0" tint="-0.14993743705557422"/>
      </right>
      <top style="thin">
        <color theme="0" tint="-0.14996795556505021"/>
      </top>
      <bottom style="thin">
        <color theme="0" tint="-0.14990691854609822"/>
      </bottom>
      <diagonal/>
    </border>
    <border>
      <left style="medium">
        <color indexed="64"/>
      </left>
      <right/>
      <top/>
      <bottom style="thick">
        <color indexed="64"/>
      </bottom>
      <diagonal/>
    </border>
    <border>
      <left/>
      <right/>
      <top style="thin">
        <color indexed="64"/>
      </top>
      <bottom/>
      <diagonal/>
    </border>
    <border>
      <left/>
      <right style="thick">
        <color indexed="64"/>
      </right>
      <top style="medium">
        <color indexed="64"/>
      </top>
      <bottom/>
      <diagonal/>
    </border>
    <border>
      <left style="thick">
        <color indexed="22"/>
      </left>
      <right style="thick">
        <color indexed="22"/>
      </right>
      <top style="thick">
        <color indexed="22"/>
      </top>
      <bottom style="thick">
        <color indexed="22"/>
      </bottom>
      <diagonal/>
    </border>
    <border>
      <left style="thin">
        <color auto="1"/>
      </left>
      <right/>
      <top style="thick">
        <color auto="1"/>
      </top>
      <bottom/>
      <diagonal/>
    </border>
    <border>
      <left style="thin">
        <color auto="1"/>
      </left>
      <right/>
      <top/>
      <bottom/>
      <diagonal/>
    </border>
    <border>
      <left style="thin">
        <color auto="1"/>
      </left>
      <right/>
      <top/>
      <bottom style="thin">
        <color auto="1"/>
      </bottom>
      <diagonal/>
    </border>
    <border>
      <left style="thin">
        <color theme="0" tint="-0.14993743705557422"/>
      </left>
      <right style="thin">
        <color theme="0" tint="-0.14993743705557422"/>
      </right>
      <top/>
      <bottom/>
      <diagonal/>
    </border>
  </borders>
  <cellStyleXfs count="5">
    <xf numFmtId="0" fontId="0" fillId="0" borderId="0"/>
    <xf numFmtId="0" fontId="5" fillId="0" borderId="0" applyNumberFormat="0" applyFill="0" applyBorder="0" applyAlignment="0" applyProtection="0">
      <alignment vertical="top"/>
      <protection locked="0"/>
    </xf>
    <xf numFmtId="0" fontId="1" fillId="0" borderId="0"/>
    <xf numFmtId="0" fontId="1" fillId="0" borderId="0"/>
    <xf numFmtId="0" fontId="1" fillId="0" borderId="0"/>
  </cellStyleXfs>
  <cellXfs count="240">
    <xf numFmtId="0" fontId="0" fillId="0" borderId="0" xfId="0"/>
    <xf numFmtId="0" fontId="0" fillId="0" borderId="0" xfId="0" applyAlignment="1">
      <alignment horizontal="center"/>
    </xf>
    <xf numFmtId="164" fontId="0" fillId="0" borderId="0" xfId="0" applyNumberFormat="1" applyAlignment="1">
      <alignment horizontal="center"/>
    </xf>
    <xf numFmtId="0" fontId="3" fillId="0" borderId="0" xfId="0" applyFont="1"/>
    <xf numFmtId="0" fontId="3" fillId="0" borderId="1" xfId="0" applyFont="1" applyBorder="1" applyAlignment="1">
      <alignment horizontal="left"/>
    </xf>
    <xf numFmtId="165" fontId="0" fillId="0" borderId="0" xfId="0" applyNumberFormat="1" applyAlignment="1">
      <alignment horizontal="center"/>
    </xf>
    <xf numFmtId="0" fontId="3" fillId="0" borderId="1" xfId="0" applyFont="1" applyBorder="1" applyAlignment="1">
      <alignment horizontal="center"/>
    </xf>
    <xf numFmtId="0" fontId="3" fillId="0" borderId="3" xfId="0" applyFont="1" applyBorder="1" applyAlignment="1">
      <alignment horizontal="center"/>
    </xf>
    <xf numFmtId="0" fontId="3" fillId="0" borderId="5" xfId="0" applyFont="1" applyBorder="1" applyAlignment="1">
      <alignment horizontal="center"/>
    </xf>
    <xf numFmtId="0" fontId="3" fillId="0" borderId="0" xfId="0" applyFont="1" applyBorder="1" applyAlignment="1">
      <alignment horizontal="center"/>
    </xf>
    <xf numFmtId="0" fontId="0" fillId="0" borderId="0" xfId="0" applyBorder="1"/>
    <xf numFmtId="9" fontId="0" fillId="0" borderId="0" xfId="0" applyNumberFormat="1" applyAlignment="1">
      <alignment horizontal="center"/>
    </xf>
    <xf numFmtId="0" fontId="3" fillId="2" borderId="0" xfId="0" applyFont="1" applyFill="1"/>
    <xf numFmtId="0" fontId="0" fillId="2" borderId="0" xfId="0" applyFill="1"/>
    <xf numFmtId="0" fontId="3" fillId="2" borderId="0" xfId="0" applyFont="1" applyFill="1" applyBorder="1"/>
    <xf numFmtId="166" fontId="3" fillId="0" borderId="0" xfId="0" applyNumberFormat="1" applyFont="1" applyFill="1" applyAlignment="1">
      <alignment horizontal="center"/>
    </xf>
    <xf numFmtId="166" fontId="0" fillId="0" borderId="0" xfId="0" applyNumberFormat="1" applyFill="1" applyAlignment="1">
      <alignment horizontal="center"/>
    </xf>
    <xf numFmtId="164" fontId="3" fillId="0" borderId="0" xfId="0" applyNumberFormat="1" applyFont="1" applyAlignment="1">
      <alignment horizontal="center"/>
    </xf>
    <xf numFmtId="0" fontId="5" fillId="2" borderId="0" xfId="1" applyFill="1" applyBorder="1" applyAlignment="1" applyProtection="1"/>
    <xf numFmtId="22" fontId="4" fillId="0" borderId="6" xfId="0" applyNumberFormat="1" applyFont="1" applyBorder="1"/>
    <xf numFmtId="22" fontId="4" fillId="3" borderId="6" xfId="0" applyNumberFormat="1" applyFont="1" applyFill="1" applyBorder="1"/>
    <xf numFmtId="167" fontId="4" fillId="3" borderId="6" xfId="0" applyNumberFormat="1" applyFont="1" applyFill="1" applyBorder="1"/>
    <xf numFmtId="167" fontId="4" fillId="0" borderId="6" xfId="0" applyNumberFormat="1" applyFont="1" applyBorder="1"/>
    <xf numFmtId="167" fontId="4" fillId="0" borderId="6" xfId="0" applyNumberFormat="1" applyFont="1" applyFill="1" applyBorder="1"/>
    <xf numFmtId="0" fontId="4" fillId="0" borderId="0" xfId="0" applyFont="1"/>
    <xf numFmtId="164" fontId="0" fillId="3" borderId="0" xfId="0" applyNumberFormat="1" applyFill="1" applyAlignment="1">
      <alignment horizontal="center"/>
    </xf>
    <xf numFmtId="165" fontId="3" fillId="5" borderId="1" xfId="0" applyNumberFormat="1" applyFont="1" applyFill="1" applyBorder="1" applyAlignment="1">
      <alignment horizontal="center"/>
    </xf>
    <xf numFmtId="165" fontId="3" fillId="5" borderId="9" xfId="0" applyNumberFormat="1" applyFont="1" applyFill="1" applyBorder="1" applyAlignment="1">
      <alignment horizontal="center"/>
    </xf>
    <xf numFmtId="0" fontId="1" fillId="0" borderId="0" xfId="0" applyFont="1"/>
    <xf numFmtId="165" fontId="0" fillId="0" borderId="0" xfId="0" applyNumberFormat="1"/>
    <xf numFmtId="166" fontId="6" fillId="0" borderId="0" xfId="0" applyNumberFormat="1" applyFont="1" applyFill="1" applyAlignment="1">
      <alignment horizontal="center" vertical="center"/>
    </xf>
    <xf numFmtId="166" fontId="0" fillId="0" borderId="0" xfId="0" applyNumberFormat="1" applyAlignment="1">
      <alignment horizontal="center"/>
    </xf>
    <xf numFmtId="0" fontId="0" fillId="0" borderId="0" xfId="0" applyNumberFormat="1"/>
    <xf numFmtId="0" fontId="3" fillId="5" borderId="2" xfId="0" applyFont="1" applyFill="1" applyBorder="1" applyAlignment="1">
      <alignment wrapText="1"/>
    </xf>
    <xf numFmtId="165" fontId="3" fillId="5" borderId="3" xfId="0" applyNumberFormat="1" applyFont="1" applyFill="1" applyBorder="1" applyAlignment="1">
      <alignment horizontal="center"/>
    </xf>
    <xf numFmtId="0" fontId="3" fillId="5" borderId="4" xfId="0" applyFont="1" applyFill="1" applyBorder="1" applyAlignment="1">
      <alignment wrapText="1"/>
    </xf>
    <xf numFmtId="0" fontId="3" fillId="5" borderId="11" xfId="0" applyFont="1" applyFill="1" applyBorder="1" applyAlignment="1">
      <alignment wrapText="1"/>
    </xf>
    <xf numFmtId="0" fontId="0" fillId="0" borderId="0" xfId="0" applyNumberFormat="1" applyBorder="1"/>
    <xf numFmtId="0" fontId="3" fillId="0" borderId="7" xfId="0" applyFont="1" applyBorder="1" applyAlignment="1">
      <alignment horizontal="left"/>
    </xf>
    <xf numFmtId="0" fontId="3" fillId="0" borderId="9" xfId="0" applyFont="1" applyBorder="1" applyAlignment="1">
      <alignment horizontal="center"/>
    </xf>
    <xf numFmtId="0" fontId="3" fillId="0" borderId="12" xfId="0" applyFont="1" applyBorder="1" applyAlignment="1">
      <alignment horizontal="center"/>
    </xf>
    <xf numFmtId="0" fontId="3" fillId="0" borderId="7" xfId="0" applyFont="1" applyBorder="1" applyAlignment="1">
      <alignment horizontal="center"/>
    </xf>
    <xf numFmtId="0" fontId="3" fillId="0" borderId="11" xfId="0" applyFont="1" applyBorder="1" applyAlignment="1">
      <alignment horizontal="center"/>
    </xf>
    <xf numFmtId="165" fontId="0" fillId="0" borderId="8" xfId="0" applyNumberFormat="1" applyBorder="1" applyAlignment="1">
      <alignment horizontal="center"/>
    </xf>
    <xf numFmtId="164" fontId="1" fillId="0" borderId="0" xfId="0" applyNumberFormat="1" applyFont="1"/>
    <xf numFmtId="0" fontId="7" fillId="0" borderId="0" xfId="0" applyFont="1" applyAlignment="1" applyProtection="1">
      <alignment horizontal="left" vertical="top"/>
      <protection hidden="1"/>
    </xf>
    <xf numFmtId="0" fontId="7" fillId="0" borderId="0" xfId="0" applyFont="1" applyAlignment="1" applyProtection="1">
      <alignment horizontal="left" vertical="top" wrapText="1"/>
      <protection hidden="1"/>
    </xf>
    <xf numFmtId="0" fontId="0" fillId="4" borderId="0" xfId="0" applyFill="1" applyAlignment="1" applyProtection="1">
      <alignment horizontal="center"/>
      <protection locked="0"/>
    </xf>
    <xf numFmtId="165" fontId="0" fillId="4" borderId="0" xfId="0" applyNumberFormat="1" applyFill="1" applyBorder="1" applyAlignment="1" applyProtection="1">
      <alignment horizontal="center"/>
      <protection locked="0"/>
    </xf>
    <xf numFmtId="165" fontId="0" fillId="4" borderId="10" xfId="0" applyNumberFormat="1" applyFill="1" applyBorder="1" applyAlignment="1" applyProtection="1">
      <alignment horizontal="center"/>
      <protection locked="0"/>
    </xf>
    <xf numFmtId="22" fontId="4" fillId="0" borderId="13" xfId="0" applyNumberFormat="1" applyFont="1" applyBorder="1"/>
    <xf numFmtId="166" fontId="3" fillId="0" borderId="10" xfId="0" applyNumberFormat="1" applyFont="1" applyFill="1" applyBorder="1" applyAlignment="1">
      <alignment horizontal="center"/>
    </xf>
    <xf numFmtId="164" fontId="3" fillId="0" borderId="10" xfId="0" applyNumberFormat="1" applyFont="1" applyBorder="1" applyAlignment="1">
      <alignment horizontal="center"/>
    </xf>
    <xf numFmtId="166" fontId="3" fillId="0" borderId="5" xfId="0" applyNumberFormat="1" applyFont="1" applyFill="1" applyBorder="1" applyAlignment="1">
      <alignment horizontal="center"/>
    </xf>
    <xf numFmtId="164" fontId="3" fillId="0" borderId="5" xfId="0" applyNumberFormat="1" applyFont="1" applyBorder="1" applyAlignment="1">
      <alignment horizontal="center"/>
    </xf>
    <xf numFmtId="0" fontId="0" fillId="0" borderId="0" xfId="0" applyAlignment="1">
      <alignment vertical="center"/>
    </xf>
    <xf numFmtId="165" fontId="0" fillId="0" borderId="8" xfId="0" applyNumberFormat="1" applyFill="1" applyBorder="1" applyAlignment="1" applyProtection="1">
      <alignment horizontal="center"/>
    </xf>
    <xf numFmtId="165" fontId="0" fillId="0" borderId="1" xfId="0" applyNumberFormat="1" applyFill="1" applyBorder="1" applyAlignment="1" applyProtection="1">
      <alignment horizontal="center"/>
    </xf>
    <xf numFmtId="0" fontId="3" fillId="0" borderId="0" xfId="0" applyFont="1" applyAlignment="1">
      <alignment vertical="center"/>
    </xf>
    <xf numFmtId="0" fontId="7" fillId="0" borderId="0" xfId="0" applyFont="1" applyAlignment="1" applyProtection="1">
      <alignment horizontal="left" vertical="top"/>
    </xf>
    <xf numFmtId="0" fontId="0" fillId="0" borderId="0" xfId="0" applyProtection="1"/>
    <xf numFmtId="0" fontId="7" fillId="0" borderId="0" xfId="0" applyFont="1" applyAlignment="1" applyProtection="1">
      <alignment horizontal="left" vertical="top" wrapText="1"/>
    </xf>
    <xf numFmtId="0" fontId="7" fillId="0" borderId="0" xfId="0" applyFont="1" applyFill="1" applyAlignment="1" applyProtection="1">
      <alignment vertical="top" wrapText="1"/>
      <protection hidden="1"/>
    </xf>
    <xf numFmtId="0" fontId="7" fillId="0" borderId="0" xfId="0" applyFont="1" applyFill="1" applyAlignment="1" applyProtection="1">
      <alignment vertical="top" wrapText="1"/>
      <protection hidden="1"/>
    </xf>
    <xf numFmtId="0" fontId="8" fillId="0" borderId="0" xfId="0" applyFont="1" applyAlignment="1">
      <alignment horizontal="center"/>
    </xf>
    <xf numFmtId="0" fontId="1" fillId="0" borderId="0" xfId="0" applyFont="1" applyProtection="1"/>
    <xf numFmtId="0" fontId="11" fillId="0" borderId="9" xfId="0" applyFont="1" applyBorder="1" applyAlignment="1" applyProtection="1">
      <alignment horizontal="center" wrapText="1"/>
    </xf>
    <xf numFmtId="165" fontId="0" fillId="5" borderId="8" xfId="0" applyNumberFormat="1" applyFill="1" applyBorder="1" applyAlignment="1" applyProtection="1">
      <alignment horizontal="center"/>
    </xf>
    <xf numFmtId="0" fontId="13" fillId="0" borderId="0" xfId="0" applyFont="1"/>
    <xf numFmtId="0" fontId="14" fillId="0" borderId="0" xfId="0" applyFont="1"/>
    <xf numFmtId="0" fontId="15" fillId="0" borderId="0" xfId="0" applyFont="1"/>
    <xf numFmtId="0" fontId="16" fillId="0" borderId="0" xfId="0" applyFont="1" applyAlignment="1">
      <alignment horizontal="right" vertical="top"/>
    </xf>
    <xf numFmtId="0" fontId="17" fillId="0" borderId="0" xfId="0" applyFont="1"/>
    <xf numFmtId="0" fontId="14" fillId="0" borderId="0" xfId="0" applyFont="1" applyAlignment="1">
      <alignment horizontal="center" wrapText="1"/>
    </xf>
    <xf numFmtId="0" fontId="18" fillId="6" borderId="0" xfId="0" applyFont="1" applyFill="1" applyProtection="1">
      <protection locked="0"/>
    </xf>
    <xf numFmtId="165" fontId="18" fillId="6" borderId="0" xfId="0" applyNumberFormat="1" applyFont="1" applyFill="1" applyAlignment="1" applyProtection="1">
      <alignment horizontal="center"/>
      <protection locked="0"/>
    </xf>
    <xf numFmtId="0" fontId="18" fillId="0" borderId="0" xfId="0" applyFont="1"/>
    <xf numFmtId="165" fontId="18" fillId="0" borderId="0" xfId="0" applyNumberFormat="1" applyFont="1" applyAlignment="1">
      <alignment horizontal="center"/>
    </xf>
    <xf numFmtId="0" fontId="19" fillId="0" borderId="0" xfId="0" applyFont="1"/>
    <xf numFmtId="0" fontId="20" fillId="0" borderId="0" xfId="0" applyFont="1"/>
    <xf numFmtId="0" fontId="19" fillId="0" borderId="0" xfId="0" applyFont="1" applyBorder="1"/>
    <xf numFmtId="0" fontId="0" fillId="0" borderId="14" xfId="0" applyBorder="1"/>
    <xf numFmtId="0" fontId="0" fillId="0" borderId="15" xfId="0" applyBorder="1"/>
    <xf numFmtId="0" fontId="0" fillId="0" borderId="15"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Border="1"/>
    <xf numFmtId="0" fontId="0" fillId="0" borderId="0"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0" xfId="0" applyFill="1" applyBorder="1" applyAlignment="1">
      <alignment horizontal="center"/>
    </xf>
    <xf numFmtId="0" fontId="0" fillId="0" borderId="18" xfId="0" applyFill="1"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Fill="1" applyBorder="1" applyAlignment="1">
      <alignment horizontal="center"/>
    </xf>
    <xf numFmtId="0" fontId="0" fillId="0" borderId="24" xfId="0" applyBorder="1" applyAlignment="1">
      <alignment horizontal="center"/>
    </xf>
    <xf numFmtId="0" fontId="0" fillId="0" borderId="25" xfId="0" applyBorder="1" applyAlignment="1">
      <alignment horizontal="center"/>
    </xf>
    <xf numFmtId="0" fontId="0" fillId="0" borderId="24" xfId="0" applyFill="1" applyBorder="1" applyAlignment="1">
      <alignment horizontal="center"/>
    </xf>
    <xf numFmtId="169" fontId="0" fillId="0" borderId="0" xfId="0" applyNumberFormat="1" applyBorder="1" applyAlignment="1">
      <alignment horizontal="right"/>
    </xf>
    <xf numFmtId="168" fontId="0" fillId="0" borderId="0" xfId="0" applyNumberFormat="1"/>
    <xf numFmtId="170" fontId="0" fillId="0" borderId="0" xfId="0" applyNumberFormat="1"/>
    <xf numFmtId="2" fontId="0" fillId="0" borderId="0" xfId="0" applyNumberFormat="1"/>
    <xf numFmtId="0" fontId="11" fillId="0" borderId="9" xfId="0" applyFont="1" applyBorder="1" applyAlignment="1">
      <alignment horizontal="centerContinuous" wrapText="1"/>
    </xf>
    <xf numFmtId="0" fontId="11" fillId="0" borderId="10" xfId="0" applyFont="1" applyBorder="1" applyAlignment="1">
      <alignment horizontal="centerContinuous" wrapText="1"/>
    </xf>
    <xf numFmtId="0" fontId="10" fillId="0" borderId="0" xfId="0" applyFont="1" applyAlignment="1">
      <alignment horizontal="centerContinuous" vertical="center" wrapText="1"/>
    </xf>
    <xf numFmtId="0" fontId="0" fillId="0" borderId="0" xfId="0" applyAlignment="1">
      <alignment horizontal="centerContinuous"/>
    </xf>
    <xf numFmtId="0" fontId="0" fillId="0" borderId="26" xfId="0" applyBorder="1"/>
    <xf numFmtId="0" fontId="0" fillId="0" borderId="27" xfId="0" applyBorder="1"/>
    <xf numFmtId="0" fontId="0" fillId="0" borderId="19" xfId="0" applyBorder="1"/>
    <xf numFmtId="0" fontId="7" fillId="0" borderId="18" xfId="0" applyFont="1" applyBorder="1" applyAlignment="1">
      <alignment horizontal="left" vertical="top"/>
    </xf>
    <xf numFmtId="0" fontId="7" fillId="0" borderId="23" xfId="0" applyFont="1" applyBorder="1" applyAlignment="1">
      <alignment horizontal="left" vertical="top"/>
    </xf>
    <xf numFmtId="0" fontId="0" fillId="0" borderId="25" xfId="0" applyBorder="1"/>
    <xf numFmtId="0" fontId="0" fillId="4" borderId="14" xfId="0" applyFill="1" applyBorder="1" applyAlignment="1" applyProtection="1">
      <alignment horizontal="center"/>
      <protection locked="0"/>
    </xf>
    <xf numFmtId="0" fontId="0" fillId="0" borderId="23" xfId="0" applyBorder="1"/>
    <xf numFmtId="0" fontId="1" fillId="0" borderId="25" xfId="0" applyFont="1" applyBorder="1"/>
    <xf numFmtId="0" fontId="1" fillId="0" borderId="16" xfId="0" applyFont="1" applyBorder="1"/>
    <xf numFmtId="165" fontId="1" fillId="0" borderId="28" xfId="0" applyNumberFormat="1" applyFont="1" applyFill="1" applyBorder="1" applyAlignment="1">
      <alignment horizontal="center"/>
    </xf>
    <xf numFmtId="165" fontId="1" fillId="0" borderId="29" xfId="0" applyNumberFormat="1" applyFont="1" applyFill="1" applyBorder="1" applyAlignment="1">
      <alignment horizontal="center"/>
    </xf>
    <xf numFmtId="168" fontId="0" fillId="7" borderId="7" xfId="0" applyNumberFormat="1" applyFill="1" applyBorder="1" applyAlignment="1" applyProtection="1">
      <alignment horizontal="center"/>
      <protection locked="0"/>
    </xf>
    <xf numFmtId="164" fontId="0" fillId="7" borderId="7" xfId="0" applyNumberFormat="1" applyFill="1" applyBorder="1" applyAlignment="1" applyProtection="1">
      <alignment horizontal="center"/>
      <protection locked="0"/>
    </xf>
    <xf numFmtId="165" fontId="0" fillId="7" borderId="7" xfId="0" applyNumberFormat="1" applyFill="1" applyBorder="1" applyAlignment="1" applyProtection="1">
      <alignment horizontal="center"/>
      <protection locked="0"/>
    </xf>
    <xf numFmtId="168" fontId="0" fillId="7" borderId="8" xfId="0" applyNumberFormat="1" applyFill="1" applyBorder="1" applyAlignment="1" applyProtection="1">
      <alignment horizontal="center"/>
      <protection locked="0"/>
    </xf>
    <xf numFmtId="164" fontId="0" fillId="7" borderId="8" xfId="0" applyNumberFormat="1" applyFill="1" applyBorder="1" applyAlignment="1" applyProtection="1">
      <alignment horizontal="center"/>
      <protection locked="0"/>
    </xf>
    <xf numFmtId="165" fontId="0" fillId="7" borderId="8" xfId="0" applyNumberFormat="1" applyFill="1" applyBorder="1" applyAlignment="1" applyProtection="1">
      <alignment horizontal="center"/>
      <protection locked="0"/>
    </xf>
    <xf numFmtId="165" fontId="0" fillId="7" borderId="4" xfId="0" applyNumberFormat="1" applyFill="1" applyBorder="1" applyAlignment="1" applyProtection="1">
      <alignment horizontal="center"/>
      <protection locked="0"/>
    </xf>
    <xf numFmtId="166" fontId="6" fillId="8" borderId="0" xfId="0" applyNumberFormat="1" applyFont="1" applyFill="1" applyAlignment="1">
      <alignment horizontal="center" vertical="center"/>
    </xf>
    <xf numFmtId="0" fontId="0" fillId="0" borderId="30" xfId="0" applyBorder="1"/>
    <xf numFmtId="0" fontId="0" fillId="0" borderId="31" xfId="0" applyBorder="1"/>
    <xf numFmtId="0" fontId="0" fillId="0" borderId="31" xfId="0" applyBorder="1" applyAlignment="1">
      <alignment horizontal="center"/>
    </xf>
    <xf numFmtId="0" fontId="0" fillId="0" borderId="32" xfId="0" applyBorder="1" applyAlignment="1">
      <alignment horizontal="center"/>
    </xf>
    <xf numFmtId="169" fontId="0" fillId="8" borderId="0" xfId="0" applyNumberFormat="1" applyFill="1" applyBorder="1" applyAlignment="1">
      <alignment horizontal="right"/>
    </xf>
    <xf numFmtId="168" fontId="0" fillId="8" borderId="33" xfId="0" applyNumberFormat="1" applyFill="1" applyBorder="1"/>
    <xf numFmtId="170" fontId="0" fillId="8" borderId="34" xfId="0" applyNumberFormat="1" applyFill="1" applyBorder="1"/>
    <xf numFmtId="2" fontId="0" fillId="8" borderId="34" xfId="0" applyNumberFormat="1" applyFill="1" applyBorder="1"/>
    <xf numFmtId="170" fontId="0" fillId="8" borderId="35" xfId="0" applyNumberFormat="1" applyFill="1" applyBorder="1"/>
    <xf numFmtId="1" fontId="0" fillId="8" borderId="34" xfId="0" applyNumberFormat="1" applyFill="1" applyBorder="1"/>
    <xf numFmtId="169" fontId="0" fillId="8" borderId="36" xfId="0" applyNumberFormat="1" applyFill="1" applyBorder="1" applyAlignment="1">
      <alignment horizontal="right"/>
    </xf>
    <xf numFmtId="168" fontId="0" fillId="8" borderId="37" xfId="0" applyNumberFormat="1" applyFill="1" applyBorder="1"/>
    <xf numFmtId="170" fontId="0" fillId="8" borderId="38" xfId="0" applyNumberFormat="1" applyFill="1" applyBorder="1"/>
    <xf numFmtId="2" fontId="0" fillId="8" borderId="39" xfId="0" applyNumberFormat="1" applyFill="1" applyBorder="1"/>
    <xf numFmtId="1" fontId="0" fillId="8" borderId="39" xfId="0" applyNumberFormat="1" applyFill="1" applyBorder="1"/>
    <xf numFmtId="0" fontId="0" fillId="0" borderId="0" xfId="0" applyAlignment="1">
      <alignment horizontal="right"/>
    </xf>
    <xf numFmtId="171" fontId="3" fillId="5" borderId="11" xfId="0" applyNumberFormat="1" applyFont="1" applyFill="1" applyBorder="1" applyAlignment="1">
      <alignment wrapText="1"/>
    </xf>
    <xf numFmtId="0" fontId="3" fillId="0" borderId="40" xfId="0" applyFont="1" applyBorder="1" applyAlignment="1">
      <alignment horizontal="center"/>
    </xf>
    <xf numFmtId="0" fontId="3" fillId="0" borderId="25" xfId="0" applyFont="1" applyBorder="1" applyAlignment="1">
      <alignment horizontal="center"/>
    </xf>
    <xf numFmtId="0" fontId="3" fillId="0" borderId="16" xfId="0" applyFont="1" applyBorder="1" applyAlignment="1">
      <alignment horizontal="center"/>
    </xf>
    <xf numFmtId="166" fontId="22" fillId="0" borderId="14" xfId="0" applyNumberFormat="1" applyFont="1" applyFill="1" applyBorder="1" applyAlignment="1">
      <alignment horizontal="center"/>
    </xf>
    <xf numFmtId="164" fontId="0" fillId="0" borderId="15" xfId="0" applyNumberFormat="1" applyBorder="1" applyAlignment="1">
      <alignment horizontal="center"/>
    </xf>
    <xf numFmtId="166" fontId="0" fillId="0" borderId="18" xfId="0" applyNumberFormat="1" applyFill="1" applyBorder="1" applyAlignment="1">
      <alignment horizontal="center"/>
    </xf>
    <xf numFmtId="164" fontId="0" fillId="0" borderId="0" xfId="0" applyNumberFormat="1" applyBorder="1" applyAlignment="1">
      <alignment horizontal="center"/>
    </xf>
    <xf numFmtId="166" fontId="6" fillId="0" borderId="18" xfId="0" applyNumberFormat="1" applyFont="1" applyFill="1" applyBorder="1" applyAlignment="1">
      <alignment horizontal="center" vertical="center"/>
    </xf>
    <xf numFmtId="166" fontId="0" fillId="0" borderId="23" xfId="0" applyNumberFormat="1" applyFill="1" applyBorder="1" applyAlignment="1">
      <alignment horizontal="center"/>
    </xf>
    <xf numFmtId="164" fontId="0" fillId="0" borderId="24" xfId="0" applyNumberFormat="1" applyBorder="1" applyAlignment="1">
      <alignment horizontal="center"/>
    </xf>
    <xf numFmtId="0" fontId="0" fillId="0" borderId="24" xfId="0" applyBorder="1"/>
    <xf numFmtId="0" fontId="6" fillId="0" borderId="14" xfId="0" applyFont="1" applyBorder="1" applyAlignment="1">
      <alignment horizontal="centerContinuous"/>
    </xf>
    <xf numFmtId="0" fontId="6" fillId="0" borderId="15" xfId="0" applyFont="1" applyBorder="1" applyAlignment="1">
      <alignment horizontal="centerContinuous"/>
    </xf>
    <xf numFmtId="0" fontId="6" fillId="0" borderId="16" xfId="0" applyFont="1" applyBorder="1" applyAlignment="1">
      <alignment horizontal="centerContinuous"/>
    </xf>
    <xf numFmtId="0" fontId="3" fillId="0" borderId="23" xfId="0" applyFont="1" applyFill="1" applyBorder="1" applyAlignment="1">
      <alignment horizontal="center"/>
    </xf>
    <xf numFmtId="0" fontId="3" fillId="0" borderId="24" xfId="0" applyFont="1" applyFill="1" applyBorder="1" applyAlignment="1">
      <alignment horizontal="center"/>
    </xf>
    <xf numFmtId="0" fontId="3" fillId="0" borderId="26" xfId="0" applyFont="1" applyFill="1" applyBorder="1" applyAlignment="1">
      <alignment horizontal="center"/>
    </xf>
    <xf numFmtId="0" fontId="3" fillId="0" borderId="41" xfId="0" applyFont="1" applyFill="1" applyBorder="1" applyAlignment="1">
      <alignment horizontal="center"/>
    </xf>
    <xf numFmtId="0" fontId="3" fillId="0" borderId="27" xfId="0" applyFont="1" applyFill="1" applyBorder="1" applyAlignment="1">
      <alignment horizontal="center"/>
    </xf>
    <xf numFmtId="22" fontId="0" fillId="0" borderId="0" xfId="0" applyNumberFormat="1" applyBorder="1" applyAlignment="1">
      <alignment horizontal="center"/>
    </xf>
    <xf numFmtId="0" fontId="0" fillId="0" borderId="42" xfId="0" applyBorder="1" applyAlignment="1">
      <alignment horizontal="center"/>
    </xf>
    <xf numFmtId="0" fontId="1" fillId="0" borderId="0" xfId="0" applyFont="1" applyBorder="1" applyAlignment="1">
      <alignment horizontal="center"/>
    </xf>
    <xf numFmtId="0" fontId="3" fillId="0" borderId="2" xfId="0" applyFont="1" applyBorder="1" applyAlignment="1">
      <alignment horizontal="center"/>
    </xf>
    <xf numFmtId="2" fontId="0" fillId="0" borderId="0" xfId="0" applyNumberFormat="1" applyAlignment="1">
      <alignment horizontal="center"/>
    </xf>
    <xf numFmtId="0" fontId="3" fillId="9" borderId="43" xfId="2" applyFont="1" applyFill="1" applyBorder="1" applyAlignment="1" applyProtection="1">
      <alignment horizontal="center" vertical="center" wrapText="1"/>
    </xf>
    <xf numFmtId="0" fontId="1" fillId="0" borderId="43" xfId="2" applyFont="1" applyFill="1" applyBorder="1" applyAlignment="1" applyProtection="1">
      <alignment wrapText="1"/>
    </xf>
    <xf numFmtId="172" fontId="1" fillId="0" borderId="43" xfId="2" applyNumberFormat="1" applyBorder="1" applyProtection="1"/>
    <xf numFmtId="0" fontId="1" fillId="0" borderId="43" xfId="2" applyFont="1" applyFill="1" applyBorder="1" applyAlignment="1" applyProtection="1">
      <alignment horizontal="center" wrapText="1"/>
    </xf>
    <xf numFmtId="166" fontId="22" fillId="0" borderId="15" xfId="0" applyNumberFormat="1" applyFont="1" applyFill="1" applyBorder="1" applyAlignment="1">
      <alignment horizontal="center"/>
    </xf>
    <xf numFmtId="166" fontId="0" fillId="0" borderId="0" xfId="0" applyNumberFormat="1" applyFill="1" applyBorder="1" applyAlignment="1">
      <alignment horizontal="center"/>
    </xf>
    <xf numFmtId="166" fontId="6" fillId="0" borderId="0" xfId="0" applyNumberFormat="1" applyFont="1" applyFill="1" applyBorder="1" applyAlignment="1">
      <alignment horizontal="center" vertical="center"/>
    </xf>
    <xf numFmtId="166" fontId="0" fillId="0" borderId="24" xfId="0" applyNumberFormat="1" applyFill="1" applyBorder="1" applyAlignment="1">
      <alignment horizontal="center"/>
    </xf>
    <xf numFmtId="22" fontId="1" fillId="0" borderId="0" xfId="0" applyNumberFormat="1" applyFont="1" applyBorder="1" applyAlignment="1">
      <alignment horizontal="center"/>
    </xf>
    <xf numFmtId="164" fontId="0" fillId="0" borderId="0" xfId="0" applyNumberFormat="1"/>
    <xf numFmtId="173" fontId="1" fillId="0" borderId="0" xfId="3" applyNumberFormat="1" applyFill="1" applyBorder="1" applyProtection="1"/>
    <xf numFmtId="22" fontId="1" fillId="0" borderId="0" xfId="0" applyNumberFormat="1" applyFont="1" applyFill="1" applyBorder="1" applyAlignment="1">
      <alignment horizontal="center"/>
    </xf>
    <xf numFmtId="164" fontId="0" fillId="0" borderId="0" xfId="0" applyNumberFormat="1" applyFill="1"/>
    <xf numFmtId="22" fontId="4" fillId="0" borderId="0" xfId="0" applyNumberFormat="1" applyFont="1" applyFill="1" applyBorder="1" applyAlignment="1">
      <alignment horizontal="center"/>
    </xf>
    <xf numFmtId="0" fontId="0" fillId="10" borderId="0" xfId="0" applyFill="1" applyAlignment="1">
      <alignment horizontal="center"/>
    </xf>
    <xf numFmtId="173" fontId="1" fillId="10" borderId="0" xfId="3" applyNumberFormat="1" applyFill="1" applyBorder="1" applyProtection="1"/>
    <xf numFmtId="164" fontId="0" fillId="10" borderId="0" xfId="0" applyNumberFormat="1" applyFill="1"/>
    <xf numFmtId="22" fontId="4" fillId="10" borderId="0" xfId="0" applyNumberFormat="1" applyFont="1" applyFill="1" applyBorder="1" applyAlignment="1">
      <alignment horizontal="center"/>
    </xf>
    <xf numFmtId="167" fontId="1" fillId="10" borderId="0" xfId="0" applyNumberFormat="1" applyFont="1" applyFill="1" applyBorder="1" applyAlignment="1">
      <alignment horizontal="center"/>
    </xf>
    <xf numFmtId="167" fontId="1" fillId="0" borderId="0" xfId="0" applyNumberFormat="1" applyFont="1" applyFill="1" applyBorder="1" applyAlignment="1">
      <alignment horizontal="center"/>
    </xf>
    <xf numFmtId="0" fontId="3" fillId="0" borderId="1" xfId="0" applyFont="1" applyBorder="1" applyAlignment="1">
      <alignment horizontal="centerContinuous"/>
    </xf>
    <xf numFmtId="0" fontId="3" fillId="0" borderId="5" xfId="0" applyFont="1" applyBorder="1" applyAlignment="1">
      <alignment horizontal="centerContinuous"/>
    </xf>
    <xf numFmtId="164" fontId="18" fillId="0" borderId="0" xfId="0" applyNumberFormat="1" applyFont="1" applyBorder="1" applyAlignment="1">
      <alignment horizontal="left" vertical="center"/>
    </xf>
    <xf numFmtId="0" fontId="18" fillId="0" borderId="0" xfId="0" applyFont="1" applyBorder="1" applyAlignment="1">
      <alignment horizontal="left" vertical="center"/>
    </xf>
    <xf numFmtId="0" fontId="18" fillId="0" borderId="19" xfId="0" applyFont="1" applyBorder="1" applyAlignment="1">
      <alignment horizontal="left" vertical="center"/>
    </xf>
    <xf numFmtId="0" fontId="0" fillId="0" borderId="0" xfId="0" applyAlignment="1">
      <alignment horizontal="left"/>
    </xf>
    <xf numFmtId="0" fontId="0" fillId="0" borderId="19" xfId="0" applyBorder="1" applyAlignment="1">
      <alignment horizontal="left"/>
    </xf>
    <xf numFmtId="166" fontId="6" fillId="0" borderId="0" xfId="0" applyNumberFormat="1" applyFont="1" applyFill="1" applyAlignment="1">
      <alignment horizontal="center"/>
    </xf>
    <xf numFmtId="174" fontId="1" fillId="0" borderId="0" xfId="0" applyNumberFormat="1" applyFont="1" applyBorder="1" applyAlignment="1">
      <alignment horizontal="right"/>
    </xf>
    <xf numFmtId="174" fontId="1" fillId="10" borderId="0" xfId="0" applyNumberFormat="1" applyFont="1" applyFill="1" applyBorder="1" applyAlignment="1">
      <alignment horizontal="right"/>
    </xf>
    <xf numFmtId="170" fontId="0" fillId="8" borderId="47" xfId="0" applyNumberFormat="1" applyFill="1" applyBorder="1"/>
    <xf numFmtId="0" fontId="0" fillId="0" borderId="0" xfId="0"/>
    <xf numFmtId="0" fontId="0" fillId="4" borderId="0" xfId="0" applyFill="1" applyAlignment="1" applyProtection="1">
      <alignment horizontal="center"/>
      <protection locked="0"/>
    </xf>
    <xf numFmtId="0" fontId="5" fillId="4" borderId="0" xfId="1" applyFill="1" applyAlignment="1" applyProtection="1">
      <alignment horizontal="center"/>
      <protection locked="0"/>
    </xf>
    <xf numFmtId="0" fontId="0" fillId="0" borderId="44" xfId="0" applyFill="1" applyBorder="1" applyAlignment="1">
      <alignment horizontal="center"/>
    </xf>
    <xf numFmtId="0" fontId="0" fillId="0" borderId="15" xfId="0" applyFill="1" applyBorder="1" applyAlignment="1">
      <alignment horizontal="center"/>
    </xf>
    <xf numFmtId="0" fontId="0" fillId="0" borderId="0" xfId="0" applyBorder="1" applyAlignment="1">
      <alignment horizontal="center"/>
    </xf>
    <xf numFmtId="0" fontId="0" fillId="0" borderId="45" xfId="0" applyFill="1" applyBorder="1" applyAlignment="1">
      <alignment horizontal="center"/>
    </xf>
    <xf numFmtId="0" fontId="0" fillId="0" borderId="0" xfId="0" applyFill="1" applyBorder="1" applyAlignment="1">
      <alignment horizontal="center"/>
    </xf>
    <xf numFmtId="0" fontId="0" fillId="0" borderId="45" xfId="0" applyBorder="1" applyAlignment="1">
      <alignment horizontal="center"/>
    </xf>
    <xf numFmtId="0" fontId="0" fillId="0" borderId="21" xfId="0" applyBorder="1" applyAlignment="1">
      <alignment horizontal="center"/>
    </xf>
    <xf numFmtId="0" fontId="0" fillId="0" borderId="46" xfId="0" applyBorder="1" applyAlignment="1">
      <alignment horizontal="center"/>
    </xf>
    <xf numFmtId="170" fontId="0" fillId="0" borderId="0" xfId="0" applyNumberFormat="1"/>
    <xf numFmtId="170" fontId="0" fillId="8" borderId="38" xfId="0" applyNumberFormat="1" applyFill="1" applyBorder="1"/>
    <xf numFmtId="0" fontId="1" fillId="4" borderId="0" xfId="0" applyFont="1" applyFill="1" applyAlignment="1" applyProtection="1">
      <alignment horizontal="center"/>
      <protection locked="0"/>
    </xf>
    <xf numFmtId="22" fontId="1" fillId="0" borderId="6" xfId="0" applyNumberFormat="1" applyFont="1" applyBorder="1"/>
    <xf numFmtId="167" fontId="1" fillId="3" borderId="6" xfId="0" applyNumberFormat="1" applyFont="1" applyFill="1" applyBorder="1"/>
    <xf numFmtId="167" fontId="1" fillId="0" borderId="6" xfId="0" applyNumberFormat="1" applyFont="1" applyBorder="1"/>
    <xf numFmtId="167" fontId="1" fillId="0" borderId="6" xfId="0" applyNumberFormat="1" applyFont="1" applyFill="1" applyBorder="1"/>
    <xf numFmtId="167" fontId="4" fillId="0" borderId="0" xfId="0" applyNumberFormat="1" applyFont="1" applyFill="1" applyBorder="1"/>
    <xf numFmtId="165" fontId="0" fillId="0" borderId="0" xfId="0" applyNumberFormat="1" applyFill="1" applyBorder="1" applyAlignment="1" applyProtection="1">
      <alignment horizontal="center"/>
    </xf>
    <xf numFmtId="174" fontId="0" fillId="0" borderId="0" xfId="0" applyNumberFormat="1" applyBorder="1" applyAlignment="1">
      <alignment horizontal="center"/>
    </xf>
    <xf numFmtId="174" fontId="1" fillId="0" borderId="13" xfId="0" applyNumberFormat="1" applyFont="1" applyBorder="1"/>
    <xf numFmtId="174" fontId="1" fillId="0" borderId="6" xfId="0" applyNumberFormat="1" applyFont="1" applyBorder="1"/>
    <xf numFmtId="174" fontId="1" fillId="3" borderId="6" xfId="0" applyNumberFormat="1" applyFont="1" applyFill="1" applyBorder="1"/>
    <xf numFmtId="164" fontId="18" fillId="0" borderId="0" xfId="0" applyNumberFormat="1" applyFont="1" applyBorder="1" applyAlignment="1">
      <alignment vertical="center" wrapText="1"/>
    </xf>
    <xf numFmtId="0" fontId="18" fillId="0" borderId="0" xfId="0" applyFont="1" applyBorder="1" applyAlignment="1">
      <alignment vertical="center"/>
    </xf>
    <xf numFmtId="0" fontId="18" fillId="0" borderId="19" xfId="0" applyFont="1" applyBorder="1" applyAlignment="1">
      <alignment vertical="center"/>
    </xf>
    <xf numFmtId="0" fontId="7" fillId="0" borderId="0" xfId="0" applyFont="1" applyFill="1" applyAlignment="1" applyProtection="1">
      <alignment vertical="top"/>
      <protection hidden="1"/>
    </xf>
    <xf numFmtId="0" fontId="3" fillId="0" borderId="10" xfId="0" applyFont="1" applyBorder="1" applyAlignment="1">
      <alignment horizontal="center"/>
    </xf>
    <xf numFmtId="0" fontId="0" fillId="0" borderId="10" xfId="0" applyBorder="1" applyAlignment="1">
      <alignment horizontal="center"/>
    </xf>
    <xf numFmtId="0" fontId="9" fillId="0" borderId="0" xfId="0" applyFont="1" applyBorder="1" applyAlignment="1">
      <alignment horizontal="center" vertical="center"/>
    </xf>
    <xf numFmtId="0" fontId="6" fillId="0" borderId="0" xfId="0" applyFont="1" applyBorder="1" applyAlignment="1">
      <alignment horizontal="center" vertical="center"/>
    </xf>
    <xf numFmtId="0" fontId="1" fillId="0" borderId="0" xfId="0" applyFont="1" applyAlignment="1">
      <alignment wrapText="1"/>
    </xf>
    <xf numFmtId="0" fontId="0" fillId="0" borderId="7" xfId="0" applyBorder="1"/>
    <xf numFmtId="0" fontId="0" fillId="0" borderId="12" xfId="0" applyBorder="1"/>
    <xf numFmtId="0" fontId="1" fillId="0" borderId="7" xfId="0" applyFont="1" applyBorder="1" applyAlignment="1" applyProtection="1">
      <alignment horizontal="center" vertical="center"/>
    </xf>
    <xf numFmtId="0" fontId="0" fillId="0" borderId="12" xfId="0" applyBorder="1" applyAlignment="1" applyProtection="1">
      <alignment horizontal="center" vertical="center"/>
    </xf>
    <xf numFmtId="166" fontId="13" fillId="0" borderId="0" xfId="0" applyNumberFormat="1" applyFont="1" applyFill="1" applyAlignment="1">
      <alignment horizontal="left" vertical="center" wrapText="1"/>
    </xf>
    <xf numFmtId="0" fontId="10" fillId="0" borderId="0" xfId="0" applyFont="1" applyAlignment="1">
      <alignment horizontal="center" vertical="center" wrapText="1"/>
    </xf>
    <xf numFmtId="0" fontId="1" fillId="0" borderId="0" xfId="0" applyFont="1" applyAlignment="1">
      <alignment vertical="top" wrapText="1"/>
    </xf>
    <xf numFmtId="0" fontId="11" fillId="0" borderId="9" xfId="0" applyFont="1" applyBorder="1" applyAlignment="1">
      <alignment horizontal="center" wrapText="1"/>
    </xf>
    <xf numFmtId="0" fontId="11" fillId="0" borderId="11" xfId="0" applyFont="1" applyBorder="1" applyAlignment="1">
      <alignment horizontal="center" wrapText="1"/>
    </xf>
  </cellXfs>
  <cellStyles count="5">
    <cellStyle name="Hyperlink" xfId="1" builtinId="8"/>
    <cellStyle name="Normal" xfId="0" builtinId="0"/>
    <cellStyle name="Normal 2 2" xfId="4"/>
    <cellStyle name="Normal_Sheet1" xfId="3"/>
    <cellStyle name="Normal_Sheet3" xfId="2"/>
  </cellStyles>
  <dxfs count="38">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rgb="FF99FFCC"/>
        </patternFill>
      </fill>
    </dxf>
    <dxf>
      <fill>
        <patternFill>
          <bgColor rgb="FFFFFF00"/>
        </patternFill>
      </fill>
    </dxf>
    <dxf>
      <fill>
        <patternFill>
          <bgColor theme="5" tint="0.59996337778862885"/>
        </patternFill>
      </fill>
    </dxf>
    <dxf>
      <fill>
        <patternFill patternType="solid">
          <bgColor theme="0"/>
        </patternFill>
      </fill>
    </dxf>
    <dxf>
      <fill>
        <patternFill>
          <bgColor rgb="FF99FFCC"/>
        </patternFill>
      </fill>
    </dxf>
    <dxf>
      <fill>
        <patternFill>
          <bgColor rgb="FFFFFF00"/>
        </patternFill>
      </fill>
    </dxf>
  </dxfs>
  <tableStyles count="0" defaultTableStyle="TableStyleMedium9" defaultPivotStyle="PivotStyleLight16"/>
  <colors>
    <mruColors>
      <color rgb="FFCCFFCC"/>
      <color rgb="FF99FF99"/>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ris.Scheetz@nerc.ne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I14"/>
  <sheetViews>
    <sheetView tabSelected="1" workbookViewId="0">
      <selection activeCell="B17" sqref="B17"/>
    </sheetView>
  </sheetViews>
  <sheetFormatPr defaultRowHeight="12.75"/>
  <cols>
    <col min="1" max="1" width="17.28515625" bestFit="1" customWidth="1"/>
    <col min="2" max="2" width="131" customWidth="1"/>
  </cols>
  <sheetData>
    <row r="1" spans="1:9" ht="18.75" thickTop="1">
      <c r="A1" s="146" t="s">
        <v>179</v>
      </c>
      <c r="B1" s="147" t="s">
        <v>10</v>
      </c>
      <c r="C1" s="147"/>
      <c r="D1" s="147"/>
      <c r="E1" s="82"/>
      <c r="F1" s="82"/>
      <c r="G1" s="82"/>
      <c r="H1" s="82"/>
      <c r="I1" s="84"/>
    </row>
    <row r="2" spans="1:9">
      <c r="A2" s="148"/>
      <c r="B2" s="149" t="s">
        <v>10</v>
      </c>
      <c r="C2" s="149"/>
      <c r="D2" s="149"/>
      <c r="E2" s="10"/>
      <c r="F2" s="10"/>
      <c r="G2" s="10"/>
      <c r="H2" s="10"/>
      <c r="I2" s="108"/>
    </row>
    <row r="3" spans="1:9" ht="15.75">
      <c r="A3" s="150" t="s">
        <v>180</v>
      </c>
      <c r="B3" s="222" t="s">
        <v>195</v>
      </c>
      <c r="C3" s="223"/>
      <c r="D3" s="223"/>
      <c r="E3" s="223"/>
      <c r="F3" s="223"/>
      <c r="G3" s="223"/>
      <c r="H3" s="223"/>
      <c r="I3" s="224"/>
    </row>
    <row r="4" spans="1:9">
      <c r="A4" s="148"/>
      <c r="B4" s="149"/>
      <c r="C4" s="149"/>
      <c r="D4" s="149"/>
      <c r="E4" s="10"/>
      <c r="F4" s="10"/>
      <c r="G4" s="10"/>
      <c r="H4" s="10"/>
      <c r="I4" s="108"/>
    </row>
    <row r="5" spans="1:9" ht="15.75">
      <c r="A5" s="150" t="s">
        <v>182</v>
      </c>
      <c r="B5" s="222" t="s">
        <v>233</v>
      </c>
      <c r="C5" s="223"/>
      <c r="D5" s="223"/>
      <c r="E5" s="223"/>
      <c r="F5" s="223"/>
      <c r="G5" s="223"/>
      <c r="H5" s="223"/>
      <c r="I5" s="224"/>
    </row>
    <row r="6" spans="1:9">
      <c r="A6" s="148"/>
      <c r="B6" s="149"/>
      <c r="C6" s="149"/>
      <c r="D6" s="149"/>
      <c r="E6" s="10"/>
      <c r="F6" s="10"/>
      <c r="G6" s="10"/>
      <c r="H6" s="10"/>
      <c r="I6" s="108"/>
    </row>
    <row r="7" spans="1:9" ht="15.75">
      <c r="A7" s="150" t="s">
        <v>184</v>
      </c>
      <c r="B7" s="222" t="s">
        <v>197</v>
      </c>
      <c r="C7" s="223"/>
      <c r="D7" s="223"/>
      <c r="E7" s="223"/>
      <c r="F7" s="223"/>
      <c r="G7" s="223"/>
      <c r="H7" s="223"/>
      <c r="I7" s="224"/>
    </row>
    <row r="8" spans="1:9">
      <c r="A8" s="148"/>
      <c r="B8" s="149"/>
      <c r="C8" s="149"/>
      <c r="D8" s="149"/>
      <c r="E8" s="10"/>
      <c r="F8" s="10"/>
      <c r="G8" s="10"/>
      <c r="H8" s="10"/>
      <c r="I8" s="108"/>
    </row>
    <row r="9" spans="1:9" ht="15.75">
      <c r="A9" s="150" t="s">
        <v>186</v>
      </c>
      <c r="B9" s="189" t="s">
        <v>235</v>
      </c>
      <c r="C9" s="190"/>
      <c r="D9" s="190"/>
      <c r="E9" s="190"/>
      <c r="F9" s="190"/>
      <c r="G9" s="190"/>
      <c r="H9" s="190"/>
      <c r="I9" s="191"/>
    </row>
    <row r="10" spans="1:9" ht="15.75" customHeight="1">
      <c r="A10" s="148"/>
      <c r="B10" s="192"/>
      <c r="C10" s="192"/>
      <c r="D10" s="192"/>
      <c r="E10" s="192"/>
      <c r="F10" s="192"/>
      <c r="G10" s="192"/>
      <c r="H10" s="192"/>
      <c r="I10" s="193"/>
    </row>
    <row r="11" spans="1:9" ht="16.5" customHeight="1">
      <c r="A11" s="150" t="s">
        <v>196</v>
      </c>
      <c r="B11" s="222" t="s">
        <v>234</v>
      </c>
      <c r="C11" s="223"/>
      <c r="D11" s="223"/>
      <c r="E11" s="223"/>
      <c r="F11" s="223"/>
      <c r="G11" s="223"/>
      <c r="H11" s="223"/>
      <c r="I11" s="224"/>
    </row>
    <row r="12" spans="1:9">
      <c r="A12" s="148"/>
      <c r="B12" s="149"/>
      <c r="C12" s="149"/>
      <c r="D12" s="149"/>
      <c r="E12" s="10"/>
      <c r="F12" s="10"/>
      <c r="G12" s="10"/>
      <c r="H12" s="10"/>
      <c r="I12" s="108"/>
    </row>
    <row r="13" spans="1:9" ht="13.5" thickBot="1">
      <c r="A13" s="151"/>
      <c r="B13" s="152"/>
      <c r="C13" s="152"/>
      <c r="D13" s="152"/>
      <c r="E13" s="153"/>
      <c r="F13" s="153"/>
      <c r="G13" s="153"/>
      <c r="H13" s="153"/>
      <c r="I13" s="111"/>
    </row>
    <row r="14" spans="1:9" ht="13.5" thickTop="1"/>
  </sheetData>
  <mergeCells count="4">
    <mergeCell ref="B3:I3"/>
    <mergeCell ref="B5:I5"/>
    <mergeCell ref="B7:I7"/>
    <mergeCell ref="B11:I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sheetPr codeName="Sheet1"/>
  <dimension ref="A1:BA240"/>
  <sheetViews>
    <sheetView zoomScale="75" zoomScaleNormal="75" workbookViewId="0">
      <pane ySplit="3" topLeftCell="A4" activePane="bottomLeft" state="frozen"/>
      <selection pane="bottomLeft" activeCell="Q27" sqref="Q27"/>
    </sheetView>
  </sheetViews>
  <sheetFormatPr defaultRowHeight="12.75"/>
  <cols>
    <col min="2" max="2" width="34.140625" bestFit="1" customWidth="1"/>
    <col min="3" max="3" width="25.140625" style="16" customWidth="1"/>
    <col min="4" max="4" width="7.28515625" style="16" customWidth="1"/>
    <col min="5" max="5" width="18" style="16" customWidth="1"/>
    <col min="6" max="6" width="7.28515625" style="16" customWidth="1"/>
    <col min="7" max="7" width="13.28515625" style="2" customWidth="1"/>
    <col min="8" max="8" width="12.140625" style="2" bestFit="1" customWidth="1"/>
    <col min="9" max="9" width="9.7109375" style="2" customWidth="1"/>
    <col min="10" max="10" width="16" bestFit="1" customWidth="1"/>
    <col min="11" max="11" width="13.85546875" bestFit="1" customWidth="1"/>
    <col min="12" max="12" width="16" bestFit="1" customWidth="1"/>
    <col min="13" max="13" width="13.85546875" bestFit="1" customWidth="1"/>
    <col min="14" max="14" width="11" customWidth="1"/>
    <col min="15" max="15" width="12.85546875" customWidth="1"/>
    <col min="16" max="16" width="2" customWidth="1"/>
    <col min="17" max="17" width="18.5703125" customWidth="1"/>
    <col min="18" max="18" width="58.42578125" customWidth="1"/>
    <col min="20" max="21" width="12.5703125" bestFit="1" customWidth="1"/>
    <col min="22" max="22" width="61.85546875" customWidth="1"/>
    <col min="39" max="39" width="12.140625" customWidth="1"/>
    <col min="40" max="40" width="9.7109375" bestFit="1" customWidth="1"/>
  </cols>
  <sheetData>
    <row r="1" spans="1:53" ht="48.75" customHeight="1" thickBot="1">
      <c r="C1" s="30" t="s">
        <v>0</v>
      </c>
      <c r="D1" s="30"/>
      <c r="E1" s="30"/>
      <c r="F1" s="194" t="s">
        <v>44</v>
      </c>
      <c r="G1" s="125" t="s">
        <v>241</v>
      </c>
      <c r="H1" s="30"/>
      <c r="I1" s="228" t="s">
        <v>177</v>
      </c>
      <c r="J1" s="229"/>
      <c r="K1" s="229"/>
      <c r="L1" s="229"/>
      <c r="M1" s="229"/>
      <c r="N1" s="229"/>
      <c r="O1" s="229"/>
      <c r="Q1" s="58" t="s">
        <v>168</v>
      </c>
      <c r="T1" s="226" t="s">
        <v>40</v>
      </c>
      <c r="U1" s="227"/>
      <c r="V1" s="64" t="s">
        <v>105</v>
      </c>
    </row>
    <row r="2" spans="1:53">
      <c r="A2" s="1" t="s">
        <v>166</v>
      </c>
      <c r="B2" s="15" t="s">
        <v>228</v>
      </c>
      <c r="C2" s="15" t="s">
        <v>231</v>
      </c>
      <c r="D2" s="15" t="s">
        <v>43</v>
      </c>
      <c r="E2" s="15" t="s">
        <v>231</v>
      </c>
      <c r="F2" s="15" t="s">
        <v>43</v>
      </c>
      <c r="G2" s="17"/>
      <c r="H2" s="6" t="s">
        <v>42</v>
      </c>
      <c r="I2" s="8" t="s">
        <v>44</v>
      </c>
      <c r="J2" s="187" t="s">
        <v>161</v>
      </c>
      <c r="K2" s="188"/>
      <c r="L2" s="187" t="s">
        <v>162</v>
      </c>
      <c r="M2" s="188"/>
      <c r="N2" s="6" t="s">
        <v>35</v>
      </c>
      <c r="O2" s="165" t="s">
        <v>45</v>
      </c>
      <c r="P2" s="10"/>
      <c r="Q2" s="12" t="s">
        <v>16</v>
      </c>
      <c r="R2" s="13"/>
      <c r="S2" s="164"/>
      <c r="T2" s="4" t="s">
        <v>163</v>
      </c>
      <c r="U2" s="38" t="s">
        <v>164</v>
      </c>
      <c r="V2" s="41"/>
      <c r="W2" s="10"/>
      <c r="X2" s="10"/>
      <c r="Y2" s="10"/>
      <c r="Z2" s="10"/>
      <c r="AA2" s="10"/>
      <c r="AB2" s="10"/>
      <c r="AC2" s="10"/>
      <c r="AD2" s="10"/>
      <c r="AE2" s="10"/>
      <c r="AF2" s="10"/>
      <c r="AG2" s="10"/>
      <c r="AH2" s="10"/>
      <c r="AI2" s="10"/>
      <c r="AJ2" s="10"/>
      <c r="AK2" s="10"/>
      <c r="AL2" s="10"/>
    </row>
    <row r="3" spans="1:53" ht="13.5" thickBot="1">
      <c r="A3" s="1" t="s">
        <v>167</v>
      </c>
      <c r="B3" s="51" t="s">
        <v>229</v>
      </c>
      <c r="C3" s="51" t="s">
        <v>18</v>
      </c>
      <c r="D3" s="51" t="s">
        <v>230</v>
      </c>
      <c r="E3" s="51" t="s">
        <v>236</v>
      </c>
      <c r="F3" s="51" t="s">
        <v>230</v>
      </c>
      <c r="G3" s="52" t="s">
        <v>9</v>
      </c>
      <c r="H3" s="39" t="s">
        <v>43</v>
      </c>
      <c r="I3" s="9" t="s">
        <v>9</v>
      </c>
      <c r="J3" s="7" t="s">
        <v>237</v>
      </c>
      <c r="K3" s="9" t="s">
        <v>41</v>
      </c>
      <c r="L3" s="39" t="s">
        <v>237</v>
      </c>
      <c r="M3" s="42" t="s">
        <v>41</v>
      </c>
      <c r="N3" s="39" t="s">
        <v>20</v>
      </c>
      <c r="O3" s="42" t="s">
        <v>46</v>
      </c>
      <c r="P3" s="37">
        <v>0.8</v>
      </c>
      <c r="Q3" s="14" t="s">
        <v>15</v>
      </c>
      <c r="R3" s="18" t="s">
        <v>14</v>
      </c>
      <c r="S3" s="164"/>
      <c r="T3" s="39" t="s">
        <v>5</v>
      </c>
      <c r="U3" s="40" t="s">
        <v>5</v>
      </c>
      <c r="V3" s="40" t="s">
        <v>104</v>
      </c>
      <c r="W3" s="10"/>
      <c r="X3" s="10"/>
      <c r="Y3" s="10"/>
      <c r="Z3" s="10"/>
      <c r="AA3" s="10"/>
      <c r="AB3" s="10"/>
      <c r="AC3" s="10"/>
      <c r="AD3" s="10"/>
      <c r="AE3" s="10"/>
      <c r="AF3" s="10"/>
      <c r="AG3" s="10"/>
      <c r="AH3" s="10"/>
      <c r="AI3" s="10"/>
      <c r="AJ3" s="10"/>
      <c r="AK3" s="10"/>
      <c r="AL3" s="10"/>
    </row>
    <row r="4" spans="1:53" ht="15.75" customHeight="1">
      <c r="A4" s="1">
        <v>1</v>
      </c>
      <c r="B4" s="177">
        <f>IF(C4=" "," ",C4+LOOKUP(D4,TimeZones,'TimeZone Ref'!C$2:C$11))</f>
        <v>40518.7262962963</v>
      </c>
      <c r="C4" s="219">
        <v>40518.4762962963</v>
      </c>
      <c r="D4" s="175" t="s">
        <v>212</v>
      </c>
      <c r="E4" s="195">
        <f>IF(C4=" "," ",B4-LOOKUP(F4,TimeZones,'TimeZone Ref'!C$2:C$11))</f>
        <v>40518.4762962963</v>
      </c>
      <c r="F4" s="211" t="s">
        <v>212</v>
      </c>
      <c r="G4" s="176">
        <v>-9.5000000000000001E-2</v>
      </c>
      <c r="H4" s="118">
        <f>'BA Form 2 Event Data'!H7</f>
        <v>0</v>
      </c>
      <c r="I4" s="119">
        <f>'BA Form 2 Event Data'!W7-'BA Form 2 Event Data'!L7</f>
        <v>0</v>
      </c>
      <c r="J4" s="120">
        <f>'BA Form 2 Event Data'!M7</f>
        <v>0</v>
      </c>
      <c r="K4" s="57">
        <f ca="1">IF(CELL("type",Adjustments!$V4) = "v",(Adjustments!$D4+Adjustments!$G4+Adjustments!$J4+Adjustments!$M4+Adjustments!$S4),0)</f>
        <v>0</v>
      </c>
      <c r="L4" s="56">
        <f>'BA Form 2 Event Data'!X7</f>
        <v>0</v>
      </c>
      <c r="M4" s="56">
        <f ca="1">IF(CELL("type",Adjustments!$V4) = "v",(Adjustments!$E4+Adjustments!$H4+Adjustments!$K4+Adjustments!$N4+Adjustments!$Q4+Adjustments!$T4),0)</f>
        <v>0</v>
      </c>
      <c r="N4" s="43" t="e">
        <f t="shared" ref="N4:N10" ca="1" si="0">IF($O4="y", "",IF(CELL("type",$I4) = "v",(($J4-$K4)-($L4-$M4))/(10*$I4),""))</f>
        <v>#DIV/0!</v>
      </c>
      <c r="O4" s="47" t="s">
        <v>19</v>
      </c>
      <c r="P4" s="29">
        <f t="shared" ref="P4:P63" ca="1" si="1">IF($O4="y", "",IF(CELL("type",$I4) = "v",(($L4-$M4)-($J4-$K4)),""))</f>
        <v>0</v>
      </c>
      <c r="T4" s="123">
        <f>'BA Form 2 Event Data'!U7</f>
        <v>0</v>
      </c>
      <c r="U4" s="123">
        <f>'BA Form 2 Event Data'!AI7</f>
        <v>0</v>
      </c>
      <c r="V4" s="48"/>
      <c r="AM4" s="44">
        <v>-5.7760692778103362E-2</v>
      </c>
      <c r="AN4" s="29">
        <v>23.246720631917327</v>
      </c>
      <c r="AQ4" s="225" t="s">
        <v>75</v>
      </c>
      <c r="AR4" s="225"/>
      <c r="AS4" s="225"/>
      <c r="AT4" s="225"/>
      <c r="AU4" s="225"/>
      <c r="AV4" s="63"/>
      <c r="AW4" s="63"/>
      <c r="AX4" s="63"/>
      <c r="AY4" s="63"/>
      <c r="AZ4" s="63"/>
      <c r="BA4" s="63"/>
    </row>
    <row r="5" spans="1:53" ht="15.75" customHeight="1">
      <c r="A5" s="1">
        <v>2</v>
      </c>
      <c r="B5" s="177">
        <f>IF(C5=" "," ",C5+LOOKUP(D5,TimeZones,'TimeZone Ref'!C$2:C$11))</f>
        <v>40521.982106481482</v>
      </c>
      <c r="C5" s="220">
        <v>40521.732106481482</v>
      </c>
      <c r="D5" s="180" t="s">
        <v>212</v>
      </c>
      <c r="E5" s="195">
        <f>IF(C5=" "," ",B5-LOOKUP(F5,TimeZones,'TimeZone Ref'!C$2:C$11))</f>
        <v>40521.732106481482</v>
      </c>
      <c r="F5" s="211" t="s">
        <v>212</v>
      </c>
      <c r="G5" s="179">
        <v>-0.107</v>
      </c>
      <c r="H5" s="121">
        <f>'BA Form 2 Event Data'!H8</f>
        <v>0</v>
      </c>
      <c r="I5" s="122">
        <f>'BA Form 2 Event Data'!W8-'BA Form 2 Event Data'!L8</f>
        <v>0</v>
      </c>
      <c r="J5" s="123">
        <f>'BA Form 2 Event Data'!M8</f>
        <v>0</v>
      </c>
      <c r="K5" s="43">
        <f ca="1">IF(CELL("type",Adjustments!$V5) = "v",(Adjustments!$D5+Adjustments!$G5+Adjustments!$J5+Adjustments!$M5+Adjustments!$S5),0)</f>
        <v>0</v>
      </c>
      <c r="L5" s="123">
        <f>'BA Form 2 Event Data'!X8</f>
        <v>0</v>
      </c>
      <c r="M5" s="43">
        <f ca="1">IF(CELL("type",Adjustments!$V5) = "v",(Adjustments!$E5+Adjustments!$H5+Adjustments!$K5+Adjustments!$N5+Adjustments!$Q5+Adjustments!$T5),0)</f>
        <v>0</v>
      </c>
      <c r="N5" s="43" t="e">
        <f t="shared" ca="1" si="0"/>
        <v>#DIV/0!</v>
      </c>
      <c r="O5" s="47" t="s">
        <v>19</v>
      </c>
      <c r="P5" s="29">
        <f t="shared" ca="1" si="1"/>
        <v>0</v>
      </c>
      <c r="T5" s="123">
        <f>'BA Form 2 Event Data'!U8</f>
        <v>0</v>
      </c>
      <c r="U5" s="123">
        <f>'BA Form 2 Event Data'!AI8</f>
        <v>0</v>
      </c>
      <c r="V5" s="48"/>
      <c r="AM5" s="44">
        <v>-6.609326317200015E-2</v>
      </c>
      <c r="AN5" s="29">
        <v>27.701624461582725</v>
      </c>
      <c r="AQ5" s="225" t="s">
        <v>76</v>
      </c>
      <c r="AR5" s="225"/>
      <c r="AS5" s="225"/>
      <c r="AT5" s="225"/>
      <c r="AU5" s="225"/>
      <c r="AV5" s="63"/>
      <c r="AW5" s="63"/>
      <c r="AX5" s="63"/>
      <c r="AY5" s="63"/>
      <c r="AZ5" s="63"/>
      <c r="BA5" s="62"/>
    </row>
    <row r="6" spans="1:53" ht="15.75" customHeight="1">
      <c r="A6" s="181">
        <v>3</v>
      </c>
      <c r="B6" s="182">
        <f>IF(C6=" "," ",C6+LOOKUP(D6,TimeZones,'TimeZone Ref'!C$2:C$11))</f>
        <v>40524.235046296293</v>
      </c>
      <c r="C6" s="221">
        <v>40523.985046296293</v>
      </c>
      <c r="D6" s="184" t="s">
        <v>212</v>
      </c>
      <c r="E6" s="196">
        <f>IF(C6=" "," ",B6-LOOKUP(F6,TimeZones,'TimeZone Ref'!C$2:C$11))</f>
        <v>40523.985046296293</v>
      </c>
      <c r="F6" s="211" t="s">
        <v>212</v>
      </c>
      <c r="G6" s="183">
        <v>-0.19800000000000001</v>
      </c>
      <c r="H6" s="121">
        <f>'BA Form 2 Event Data'!H9</f>
        <v>0</v>
      </c>
      <c r="I6" s="122">
        <f>'BA Form 2 Event Data'!W9-'BA Form 2 Event Data'!L9</f>
        <v>0</v>
      </c>
      <c r="J6" s="123">
        <f>'BA Form 2 Event Data'!M9</f>
        <v>0</v>
      </c>
      <c r="K6" s="43">
        <f ca="1">IF(CELL("type",Adjustments!$V6) = "v",(Adjustments!$D6+Adjustments!$G6+Adjustments!$J6+Adjustments!$M6+Adjustments!$S6),0)</f>
        <v>0</v>
      </c>
      <c r="L6" s="123">
        <f>'BA Form 2 Event Data'!X9</f>
        <v>0</v>
      </c>
      <c r="M6" s="43">
        <f ca="1">IF(CELL("type",Adjustments!$V6) = "v",(Adjustments!$E6+Adjustments!$H6+Adjustments!$K6+Adjustments!$N6+Adjustments!$Q6+Adjustments!$T6),0)</f>
        <v>0</v>
      </c>
      <c r="N6" s="43" t="e">
        <f t="shared" ca="1" si="0"/>
        <v>#DIV/0!</v>
      </c>
      <c r="O6" s="47" t="s">
        <v>19</v>
      </c>
      <c r="P6" s="29">
        <f t="shared" ca="1" si="1"/>
        <v>0</v>
      </c>
      <c r="T6" s="123">
        <f>'BA Form 2 Event Data'!U9</f>
        <v>0</v>
      </c>
      <c r="U6" s="123">
        <f>'BA Form 2 Event Data'!AI9</f>
        <v>0</v>
      </c>
      <c r="V6" s="48"/>
      <c r="AM6" s="44">
        <v>-4.0239788237002472E-2</v>
      </c>
      <c r="AN6" s="29">
        <v>10.663229942321777</v>
      </c>
      <c r="AQ6" s="225" t="s">
        <v>77</v>
      </c>
      <c r="AR6" s="225"/>
      <c r="AS6" s="225"/>
      <c r="AT6" s="225"/>
      <c r="AU6" s="225"/>
      <c r="AV6" s="63"/>
      <c r="AW6" s="63"/>
      <c r="AX6" s="63"/>
      <c r="AY6" s="63"/>
      <c r="AZ6" s="63"/>
      <c r="BA6" s="62"/>
    </row>
    <row r="7" spans="1:53" ht="15.75" customHeight="1">
      <c r="A7" s="181">
        <v>4</v>
      </c>
      <c r="B7" s="182">
        <f>IF(C7=" "," ",C7+LOOKUP(D7,TimeZones,'TimeZone Ref'!C$2:C$11))</f>
        <v>40528.886111111111</v>
      </c>
      <c r="C7" s="221">
        <v>40528.636111111111</v>
      </c>
      <c r="D7" s="184" t="s">
        <v>212</v>
      </c>
      <c r="E7" s="196">
        <f>IF(C7=" "," ",B7-LOOKUP(F7,TimeZones,'TimeZone Ref'!C$2:C$11))</f>
        <v>40528.636111111111</v>
      </c>
      <c r="F7" s="211" t="s">
        <v>212</v>
      </c>
      <c r="G7" s="183">
        <v>-7.8E-2</v>
      </c>
      <c r="H7" s="121">
        <f>'BA Form 2 Event Data'!H10</f>
        <v>0</v>
      </c>
      <c r="I7" s="122">
        <f>'BA Form 2 Event Data'!W10-'BA Form 2 Event Data'!L10</f>
        <v>0</v>
      </c>
      <c r="J7" s="123">
        <f>'BA Form 2 Event Data'!M10</f>
        <v>0</v>
      </c>
      <c r="K7" s="43">
        <f ca="1">IF(CELL("type",Adjustments!$V7) = "v",(Adjustments!$D7+Adjustments!$G7+Adjustments!$J7+Adjustments!$M7+Adjustments!$S7),0)</f>
        <v>0</v>
      </c>
      <c r="L7" s="123">
        <f>'BA Form 2 Event Data'!X10</f>
        <v>0</v>
      </c>
      <c r="M7" s="43">
        <f ca="1">IF(CELL("type",Adjustments!$V7) = "v",(Adjustments!$E7+Adjustments!$H7+Adjustments!$K7+Adjustments!$N7+Adjustments!$Q7+Adjustments!$T7),0)</f>
        <v>0</v>
      </c>
      <c r="N7" s="43" t="e">
        <f t="shared" ca="1" si="0"/>
        <v>#DIV/0!</v>
      </c>
      <c r="O7" s="47" t="s">
        <v>19</v>
      </c>
      <c r="P7" s="29">
        <f t="shared" ca="1" si="1"/>
        <v>0</v>
      </c>
      <c r="Q7" s="1">
        <f>Q18+1</f>
        <v>2012</v>
      </c>
      <c r="R7" t="s">
        <v>13</v>
      </c>
      <c r="T7" s="123">
        <f>'BA Form 2 Event Data'!U10</f>
        <v>0</v>
      </c>
      <c r="U7" s="123">
        <f>'BA Form 2 Event Data'!AI10</f>
        <v>0</v>
      </c>
      <c r="V7" s="48"/>
      <c r="AM7">
        <v>-5.252492995489888E-2</v>
      </c>
      <c r="AN7">
        <v>80.660890551975797</v>
      </c>
      <c r="AQ7" s="225" t="s">
        <v>78</v>
      </c>
      <c r="AR7" s="225"/>
      <c r="AS7" s="225"/>
      <c r="AT7" s="225"/>
      <c r="AU7" s="225"/>
      <c r="AV7" s="63"/>
      <c r="AW7" s="63"/>
      <c r="AX7" s="63"/>
      <c r="AY7" s="63"/>
      <c r="AZ7" s="63"/>
      <c r="BA7" s="62"/>
    </row>
    <row r="8" spans="1:53" ht="15.75" customHeight="1">
      <c r="A8" s="1">
        <v>5</v>
      </c>
      <c r="B8" s="177">
        <f>IF(C8=" "," ",C8+LOOKUP(D8,TimeZones,'TimeZone Ref'!C$2:C$11))</f>
        <v>40531.360694444447</v>
      </c>
      <c r="C8" s="220">
        <v>40531.110694444447</v>
      </c>
      <c r="D8" s="178" t="s">
        <v>212</v>
      </c>
      <c r="E8" s="195">
        <f>IF(C8=" "," ",B8-LOOKUP(F8,TimeZones,'TimeZone Ref'!C$2:C$11))</f>
        <v>40531.110694444447</v>
      </c>
      <c r="F8" s="211" t="s">
        <v>212</v>
      </c>
      <c r="G8" s="176">
        <v>-0.13500000000000001</v>
      </c>
      <c r="H8" s="121">
        <f>'BA Form 2 Event Data'!H11</f>
        <v>0</v>
      </c>
      <c r="I8" s="122">
        <f>'BA Form 2 Event Data'!W11-'BA Form 2 Event Data'!L11</f>
        <v>0</v>
      </c>
      <c r="J8" s="123">
        <f>'BA Form 2 Event Data'!M11</f>
        <v>0</v>
      </c>
      <c r="K8" s="43">
        <f ca="1">IF(CELL("type",Adjustments!$V8) = "v",(Adjustments!$D8+Adjustments!$G8+Adjustments!$J8+Adjustments!$M8+Adjustments!$S8),0)</f>
        <v>0</v>
      </c>
      <c r="L8" s="123">
        <f>'BA Form 2 Event Data'!X11</f>
        <v>0</v>
      </c>
      <c r="M8" s="43">
        <f ca="1">IF(CELL("type",Adjustments!$V8) = "v",(Adjustments!$E8+Adjustments!$H8+Adjustments!$K8+Adjustments!$N8+Adjustments!$Q8+Adjustments!$T8),0)</f>
        <v>0</v>
      </c>
      <c r="N8" s="43" t="e">
        <f t="shared" ca="1" si="0"/>
        <v>#DIV/0!</v>
      </c>
      <c r="O8" s="47" t="s">
        <v>19</v>
      </c>
      <c r="P8" s="29">
        <f t="shared" ca="1" si="1"/>
        <v>0</v>
      </c>
      <c r="Q8" s="1" t="s">
        <v>11</v>
      </c>
      <c r="R8" t="s">
        <v>8</v>
      </c>
      <c r="T8" s="123">
        <f>'BA Form 2 Event Data'!U11</f>
        <v>0</v>
      </c>
      <c r="U8" s="123">
        <f>'BA Form 2 Event Data'!AI11</f>
        <v>0</v>
      </c>
      <c r="V8" s="48"/>
      <c r="AM8">
        <v>-7.090523129419779E-2</v>
      </c>
      <c r="AN8">
        <v>-26.897608961377827</v>
      </c>
      <c r="AQ8" s="225" t="s">
        <v>79</v>
      </c>
      <c r="AR8" s="225"/>
      <c r="AS8" s="225"/>
      <c r="AT8" s="225"/>
      <c r="AU8" s="225"/>
      <c r="AV8" s="63"/>
      <c r="AW8" s="63"/>
      <c r="AX8" s="63"/>
      <c r="AY8" s="63"/>
      <c r="AZ8" s="63"/>
      <c r="BA8" s="62"/>
    </row>
    <row r="9" spans="1:53" ht="15.75" customHeight="1">
      <c r="A9" s="1">
        <v>6</v>
      </c>
      <c r="B9" s="177">
        <f>IF(C9=" "," ",C9+LOOKUP(D9,TimeZones,'TimeZone Ref'!C$2:C$11))</f>
        <v>40538.605578703704</v>
      </c>
      <c r="C9" s="220">
        <v>40538.355578703704</v>
      </c>
      <c r="D9" s="180" t="s">
        <v>212</v>
      </c>
      <c r="E9" s="195">
        <f>IF(C9=" "," ",B9-LOOKUP(F9,TimeZones,'TimeZone Ref'!C$2:C$11))</f>
        <v>40538.355578703704</v>
      </c>
      <c r="F9" s="211" t="s">
        <v>212</v>
      </c>
      <c r="G9" s="179">
        <v>-4.2999999999999997E-2</v>
      </c>
      <c r="H9" s="121">
        <f>'BA Form 2 Event Data'!H12</f>
        <v>0</v>
      </c>
      <c r="I9" s="122">
        <f>'BA Form 2 Event Data'!W12-'BA Form 2 Event Data'!L12</f>
        <v>0</v>
      </c>
      <c r="J9" s="123">
        <f>'BA Form 2 Event Data'!M12</f>
        <v>0</v>
      </c>
      <c r="K9" s="43">
        <f ca="1">IF(CELL("type",Adjustments!$V9) = "v",(Adjustments!$D9+Adjustments!$G9+Adjustments!$J9+Adjustments!$M9+Adjustments!$S9),0)</f>
        <v>0</v>
      </c>
      <c r="L9" s="123">
        <f>'BA Form 2 Event Data'!X12</f>
        <v>0</v>
      </c>
      <c r="M9" s="43">
        <f ca="1">IF(CELL("type",Adjustments!$V9) = "v",(Adjustments!$E9+Adjustments!$H9+Adjustments!$K9+Adjustments!$N9+Adjustments!$Q9+Adjustments!$T9),0)</f>
        <v>0</v>
      </c>
      <c r="N9" s="43" t="e">
        <f t="shared" ca="1" si="0"/>
        <v>#DIV/0!</v>
      </c>
      <c r="O9" s="47" t="s">
        <v>19</v>
      </c>
      <c r="P9" s="29">
        <f t="shared" ca="1" si="1"/>
        <v>0</v>
      </c>
      <c r="Q9" s="31" t="str">
        <f>G1</f>
        <v>ERCOT</v>
      </c>
      <c r="R9" t="s">
        <v>0</v>
      </c>
      <c r="S9" s="28"/>
      <c r="T9" s="123">
        <f>'BA Form 2 Event Data'!U12</f>
        <v>0</v>
      </c>
      <c r="U9" s="123">
        <f>'BA Form 2 Event Data'!AI12</f>
        <v>0</v>
      </c>
      <c r="V9" s="48"/>
      <c r="AM9">
        <v>-5.1906767345698768E-2</v>
      </c>
      <c r="AN9">
        <v>9.955449178814888</v>
      </c>
      <c r="AQ9" s="225" t="s">
        <v>80</v>
      </c>
      <c r="AR9" s="225"/>
      <c r="AS9" s="225"/>
      <c r="AT9" s="225"/>
      <c r="AU9" s="225"/>
      <c r="AV9" s="63"/>
      <c r="AW9" s="63"/>
      <c r="AX9" s="63"/>
      <c r="AY9" s="63"/>
      <c r="AZ9" s="63"/>
      <c r="BA9" s="62"/>
    </row>
    <row r="10" spans="1:53" ht="15.75" customHeight="1">
      <c r="A10" s="181">
        <v>7</v>
      </c>
      <c r="B10" s="182">
        <f>IF(C10=" "," ",C10+LOOKUP(D10,TimeZones,'TimeZone Ref'!C$2:C$11))</f>
        <v>40553.036111111112</v>
      </c>
      <c r="C10" s="221">
        <v>40552.786111111112</v>
      </c>
      <c r="D10" s="184" t="s">
        <v>212</v>
      </c>
      <c r="E10" s="196">
        <f>IF(C10=" "," ",B10-LOOKUP(F10,TimeZones,'TimeZone Ref'!C$2:C$11))</f>
        <v>40552.786111111112</v>
      </c>
      <c r="F10" s="211" t="s">
        <v>212</v>
      </c>
      <c r="G10" s="183">
        <v>-0.108</v>
      </c>
      <c r="H10" s="121">
        <f>'BA Form 2 Event Data'!H13</f>
        <v>0</v>
      </c>
      <c r="I10" s="122">
        <f>'BA Form 2 Event Data'!W13-'BA Form 2 Event Data'!L13</f>
        <v>0</v>
      </c>
      <c r="J10" s="123">
        <f>'BA Form 2 Event Data'!M13</f>
        <v>0</v>
      </c>
      <c r="K10" s="43">
        <f ca="1">IF(CELL("type",Adjustments!$V10) = "v",(Adjustments!$D10+Adjustments!$G10+Adjustments!$J10+Adjustments!$M10+Adjustments!$S10),0)</f>
        <v>0</v>
      </c>
      <c r="L10" s="123">
        <f>'BA Form 2 Event Data'!X13</f>
        <v>0</v>
      </c>
      <c r="M10" s="43">
        <f ca="1">IF(CELL("type",Adjustments!$V10) = "v",(Adjustments!$E10+Adjustments!$H10+Adjustments!$K10+Adjustments!$N10+Adjustments!$Q10+Adjustments!$T10),0)</f>
        <v>0</v>
      </c>
      <c r="N10" s="43" t="e">
        <f t="shared" ca="1" si="0"/>
        <v>#DIV/0!</v>
      </c>
      <c r="O10" s="47" t="s">
        <v>19</v>
      </c>
      <c r="P10" s="29">
        <f t="shared" ca="1" si="1"/>
        <v>0</v>
      </c>
      <c r="Q10" s="211"/>
      <c r="R10" t="s">
        <v>2</v>
      </c>
      <c r="S10" s="28"/>
      <c r="T10" s="123">
        <f>'BA Form 2 Event Data'!U13</f>
        <v>0</v>
      </c>
      <c r="U10" s="123">
        <f>'BA Form 2 Event Data'!AI13</f>
        <v>0</v>
      </c>
      <c r="V10" s="48"/>
      <c r="AM10">
        <v>-5.804770333430298E-2</v>
      </c>
      <c r="AN10">
        <v>3.3670240129743263</v>
      </c>
      <c r="AQ10" s="225" t="s">
        <v>81</v>
      </c>
      <c r="AR10" s="225"/>
      <c r="AS10" s="225"/>
      <c r="AT10" s="225"/>
      <c r="AU10" s="225"/>
      <c r="AV10" s="63"/>
      <c r="AW10" s="63"/>
      <c r="AX10" s="63"/>
      <c r="AY10" s="63"/>
      <c r="AZ10" s="63"/>
      <c r="BA10" s="62"/>
    </row>
    <row r="11" spans="1:53" ht="15.75" customHeight="1">
      <c r="A11" s="181">
        <v>8</v>
      </c>
      <c r="B11" s="182">
        <f>IF(C11=" "," ",C11+LOOKUP(D11,TimeZones,'TimeZone Ref'!C$2:C$11))</f>
        <v>40554.534722222219</v>
      </c>
      <c r="C11" s="221">
        <v>40554.284722222219</v>
      </c>
      <c r="D11" s="184" t="s">
        <v>212</v>
      </c>
      <c r="E11" s="196">
        <f>IF(C11=" "," ",B11-LOOKUP(F11,TimeZones,'TimeZone Ref'!C$2:C$11))</f>
        <v>40554.284722222219</v>
      </c>
      <c r="F11" s="211" t="s">
        <v>212</v>
      </c>
      <c r="G11" s="183">
        <v>-9.0999999999999998E-2</v>
      </c>
      <c r="H11" s="121">
        <f>'BA Form 2 Event Data'!H14</f>
        <v>0</v>
      </c>
      <c r="I11" s="122">
        <f>'BA Form 2 Event Data'!W14-'BA Form 2 Event Data'!L14</f>
        <v>0</v>
      </c>
      <c r="J11" s="123">
        <f>'BA Form 2 Event Data'!M14</f>
        <v>0</v>
      </c>
      <c r="K11" s="43">
        <f ca="1">IF(CELL("type",Adjustments!$V11) = "v",(Adjustments!$D11+Adjustments!$G11+Adjustments!$J11+Adjustments!$M11+Adjustments!$S11),0)</f>
        <v>0</v>
      </c>
      <c r="L11" s="123">
        <f>'BA Form 2 Event Data'!X14</f>
        <v>0</v>
      </c>
      <c r="M11" s="43">
        <f ca="1">IF(CELL("type",Adjustments!$V11) = "v",(Adjustments!$E11+Adjustments!$H11+Adjustments!$K11+Adjustments!$N11+Adjustments!$Q11+Adjustments!$T11),0)</f>
        <v>0</v>
      </c>
      <c r="N11" s="43" t="e">
        <f ca="1">IF($O11="y", "",IF(CELL("type",$I11) = "v",(($J11-$K11)-($L11-$M11))/(10*$I11),""))</f>
        <v>#DIV/0!</v>
      </c>
      <c r="O11" s="47" t="s">
        <v>19</v>
      </c>
      <c r="P11" s="29">
        <f t="shared" ca="1" si="1"/>
        <v>0</v>
      </c>
      <c r="Q11" s="211"/>
      <c r="R11" t="s">
        <v>3</v>
      </c>
      <c r="T11" s="123">
        <f>'BA Form 2 Event Data'!U14</f>
        <v>0</v>
      </c>
      <c r="U11" s="123">
        <f>'BA Form 2 Event Data'!AI14</f>
        <v>0</v>
      </c>
      <c r="V11" s="48"/>
      <c r="AM11">
        <v>-7.5572422572498965E-2</v>
      </c>
      <c r="AN11">
        <v>36.334426879882812</v>
      </c>
      <c r="AQ11" s="225" t="s">
        <v>82</v>
      </c>
      <c r="AR11" s="225"/>
      <c r="AS11" s="225"/>
      <c r="AT11" s="225"/>
      <c r="AU11" s="225"/>
      <c r="AV11" s="63"/>
      <c r="AW11" s="63"/>
      <c r="AX11" s="63"/>
      <c r="AY11" s="63"/>
      <c r="AZ11" s="63"/>
      <c r="BA11" s="62"/>
    </row>
    <row r="12" spans="1:53" ht="15.75" customHeight="1">
      <c r="A12" s="1">
        <v>9</v>
      </c>
      <c r="B12" s="177">
        <f>IF(C12=" "," ",C12+LOOKUP(D12,TimeZones,'TimeZone Ref'!C$2:C$11))</f>
        <v>40563.251319444447</v>
      </c>
      <c r="C12" s="220">
        <v>40563.001319444447</v>
      </c>
      <c r="D12" s="180" t="s">
        <v>212</v>
      </c>
      <c r="E12" s="195">
        <f>IF(C12=" "," ",B12-LOOKUP(F12,TimeZones,'TimeZone Ref'!C$2:C$11))</f>
        <v>40563.001319444447</v>
      </c>
      <c r="F12" s="211" t="s">
        <v>212</v>
      </c>
      <c r="G12" s="176">
        <v>-0.19800000000000001</v>
      </c>
      <c r="H12" s="121">
        <f>'BA Form 2 Event Data'!H15</f>
        <v>0</v>
      </c>
      <c r="I12" s="122">
        <f>'BA Form 2 Event Data'!W15-'BA Form 2 Event Data'!L15</f>
        <v>0</v>
      </c>
      <c r="J12" s="123">
        <f>'BA Form 2 Event Data'!M15</f>
        <v>0</v>
      </c>
      <c r="K12" s="43">
        <f ca="1">IF(CELL("type",Adjustments!$V12) = "v",(Adjustments!$D12+Adjustments!$G12+Adjustments!$J12+Adjustments!$M12+Adjustments!$S12),0)</f>
        <v>0</v>
      </c>
      <c r="L12" s="123">
        <f>'BA Form 2 Event Data'!X15</f>
        <v>0</v>
      </c>
      <c r="M12" s="43">
        <f ca="1">IF(CELL("type",Adjustments!$V12) = "v",(Adjustments!$E12+Adjustments!$H12+Adjustments!$K12+Adjustments!$N12+Adjustments!$Q12+Adjustments!$T12),0)</f>
        <v>0</v>
      </c>
      <c r="N12" s="43" t="e">
        <f t="shared" ref="N12:N63" ca="1" si="2">IF($O12="y", "",IF(CELL("type",$I12) = "v",(($J12-$K12)-($L12-$M12))/(10*$I12),""))</f>
        <v>#DIV/0!</v>
      </c>
      <c r="O12" s="47" t="s">
        <v>19</v>
      </c>
      <c r="P12" s="29">
        <f t="shared" ca="1" si="1"/>
        <v>0</v>
      </c>
      <c r="Q12" s="200"/>
      <c r="R12" t="s">
        <v>4</v>
      </c>
      <c r="T12" s="123">
        <f>'BA Form 2 Event Data'!U15</f>
        <v>0</v>
      </c>
      <c r="U12" s="123">
        <f>'BA Form 2 Event Data'!AI15</f>
        <v>0</v>
      </c>
      <c r="V12" s="48"/>
      <c r="AM12">
        <v>-5.6380498976999149E-2</v>
      </c>
      <c r="AN12">
        <v>0.4882530443596238</v>
      </c>
      <c r="AQ12" s="225" t="s">
        <v>83</v>
      </c>
      <c r="AR12" s="225"/>
      <c r="AS12" s="225"/>
      <c r="AT12" s="225"/>
      <c r="AU12" s="225"/>
      <c r="AV12" s="63"/>
      <c r="AW12" s="63"/>
      <c r="AX12" s="63"/>
      <c r="AY12" s="63"/>
      <c r="AZ12" s="63"/>
      <c r="BA12" s="62"/>
    </row>
    <row r="13" spans="1:53" ht="15.75" customHeight="1">
      <c r="A13" s="1">
        <v>10</v>
      </c>
      <c r="B13" s="177">
        <f>IF(C13=" "," ",C13+LOOKUP(D13,TimeZones,'TimeZone Ref'!C$2:C$11))</f>
        <v>40564.407268518517</v>
      </c>
      <c r="C13" s="220">
        <v>40564.157268518517</v>
      </c>
      <c r="D13" s="180" t="s">
        <v>212</v>
      </c>
      <c r="E13" s="195">
        <f>IF(C13=" "," ",B13-LOOKUP(F13,TimeZones,'TimeZone Ref'!C$2:C$11))</f>
        <v>40564.157268518517</v>
      </c>
      <c r="F13" s="211" t="s">
        <v>212</v>
      </c>
      <c r="G13" s="179">
        <v>-0.17100000000000001</v>
      </c>
      <c r="H13" s="121">
        <f>'BA Form 2 Event Data'!H16</f>
        <v>0</v>
      </c>
      <c r="I13" s="122">
        <f>'BA Form 2 Event Data'!W16-'BA Form 2 Event Data'!L16</f>
        <v>0</v>
      </c>
      <c r="J13" s="123">
        <f>'BA Form 2 Event Data'!M16</f>
        <v>0</v>
      </c>
      <c r="K13" s="43">
        <f ca="1">IF(CELL("type",Adjustments!$V13) = "v",(Adjustments!$D13+Adjustments!$G13+Adjustments!$J13+Adjustments!$M13+Adjustments!$S13),0)</f>
        <v>0</v>
      </c>
      <c r="L13" s="123">
        <f>'BA Form 2 Event Data'!X16</f>
        <v>0</v>
      </c>
      <c r="M13" s="43">
        <f ca="1">IF(CELL("type",Adjustments!$V13) = "v",(Adjustments!$E13+Adjustments!$H13+Adjustments!$K13+Adjustments!$N13+Adjustments!$Q13+Adjustments!$T13),0)</f>
        <v>0</v>
      </c>
      <c r="N13" s="43" t="e">
        <f t="shared" ca="1" si="2"/>
        <v>#DIV/0!</v>
      </c>
      <c r="O13" s="47" t="s">
        <v>19</v>
      </c>
      <c r="P13" s="29">
        <f t="shared" ca="1" si="1"/>
        <v>0</v>
      </c>
      <c r="Q13" s="199"/>
      <c r="R13" t="s">
        <v>7</v>
      </c>
      <c r="T13" s="123">
        <f>'BA Form 2 Event Data'!U16</f>
        <v>0</v>
      </c>
      <c r="U13" s="123">
        <f>'BA Form 2 Event Data'!AI16</f>
        <v>0</v>
      </c>
      <c r="V13" s="48"/>
      <c r="AM13">
        <v>-5.7332901727598085E-2</v>
      </c>
      <c r="AN13">
        <v>2.7580369313557895</v>
      </c>
      <c r="AQ13" s="225" t="s">
        <v>84</v>
      </c>
      <c r="AR13" s="225"/>
      <c r="AS13" s="225"/>
      <c r="AT13" s="225"/>
      <c r="AU13" s="225"/>
      <c r="AV13" s="63"/>
      <c r="AW13" s="63"/>
      <c r="AX13" s="63"/>
      <c r="AY13" s="63"/>
      <c r="AZ13" s="63"/>
      <c r="BA13" s="62"/>
    </row>
    <row r="14" spans="1:53" ht="15.75" customHeight="1">
      <c r="A14" s="181">
        <v>11</v>
      </c>
      <c r="B14" s="182">
        <f>IF(C14=" "," ",C14+LOOKUP(D14,TimeZones,'TimeZone Ref'!C$2:C$11))</f>
        <v>40566.870370370372</v>
      </c>
      <c r="C14" s="221">
        <v>40566.620370370372</v>
      </c>
      <c r="D14" s="184" t="s">
        <v>212</v>
      </c>
      <c r="E14" s="196">
        <f>IF(C14=" "," ",B14-LOOKUP(F14,TimeZones,'TimeZone Ref'!C$2:C$11))</f>
        <v>40566.620370370372</v>
      </c>
      <c r="F14" s="211" t="s">
        <v>212</v>
      </c>
      <c r="G14" s="183">
        <v>-0.14899999999999999</v>
      </c>
      <c r="H14" s="121">
        <f>'BA Form 2 Event Data'!H17</f>
        <v>0</v>
      </c>
      <c r="I14" s="122">
        <f>'BA Form 2 Event Data'!W17-'BA Form 2 Event Data'!L17</f>
        <v>0</v>
      </c>
      <c r="J14" s="123">
        <f>'BA Form 2 Event Data'!M17</f>
        <v>0</v>
      </c>
      <c r="K14" s="43">
        <f ca="1">IF(CELL("type",Adjustments!$V14) = "v",(Adjustments!$D14+Adjustments!$G14+Adjustments!$J14+Adjustments!$M14+Adjustments!$S14),0)</f>
        <v>0</v>
      </c>
      <c r="L14" s="123">
        <f>'BA Form 2 Event Data'!X17</f>
        <v>0</v>
      </c>
      <c r="M14" s="43">
        <f ca="1">IF(CELL("type",Adjustments!$V14) = "v",(Adjustments!$E14+Adjustments!$H14+Adjustments!$K14+Adjustments!$N14+Adjustments!$Q14+Adjustments!$T14),0)</f>
        <v>0</v>
      </c>
      <c r="N14" s="43" t="e">
        <f t="shared" ca="1" si="2"/>
        <v>#DIV/0!</v>
      </c>
      <c r="O14" s="47" t="s">
        <v>19</v>
      </c>
      <c r="P14" s="29">
        <f t="shared" ca="1" si="1"/>
        <v>0</v>
      </c>
      <c r="Q14" s="199"/>
      <c r="R14" t="s">
        <v>12</v>
      </c>
      <c r="T14" s="123">
        <f>'BA Form 2 Event Data'!U17</f>
        <v>0</v>
      </c>
      <c r="U14" s="123">
        <f>'BA Form 2 Event Data'!AI17</f>
        <v>0</v>
      </c>
      <c r="V14" s="48"/>
      <c r="AM14">
        <v>-5.1760900588298853E-2</v>
      </c>
      <c r="AN14">
        <v>13.643416881561279</v>
      </c>
      <c r="AQ14" s="225" t="s">
        <v>85</v>
      </c>
      <c r="AR14" s="225"/>
      <c r="AS14" s="225"/>
      <c r="AT14" s="225"/>
      <c r="AU14" s="225"/>
      <c r="AV14" s="63"/>
      <c r="AW14" s="63"/>
      <c r="AX14" s="63"/>
      <c r="AY14" s="63"/>
      <c r="AZ14" s="63"/>
      <c r="BA14" s="62"/>
    </row>
    <row r="15" spans="1:53" ht="15.75" customHeight="1">
      <c r="A15" s="181">
        <v>12</v>
      </c>
      <c r="B15" s="182">
        <f>IF(C15=" "," ",C15+LOOKUP(D15,TimeZones,'TimeZone Ref'!C$2:C$11))</f>
        <v>40571.473449074074</v>
      </c>
      <c r="C15" s="213">
        <v>40571.223449074074</v>
      </c>
      <c r="D15" s="184" t="s">
        <v>212</v>
      </c>
      <c r="E15" s="196">
        <f>IF(C15=" "," ",B15-LOOKUP(F15,TimeZones,'TimeZone Ref'!C$2:C$11))</f>
        <v>40571.223449074074</v>
      </c>
      <c r="F15" s="211" t="s">
        <v>212</v>
      </c>
      <c r="G15" s="183">
        <v>-5.6000000000000001E-2</v>
      </c>
      <c r="H15" s="121">
        <f>'BA Form 2 Event Data'!H18</f>
        <v>0</v>
      </c>
      <c r="I15" s="122">
        <f>'BA Form 2 Event Data'!W18-'BA Form 2 Event Data'!L18</f>
        <v>0</v>
      </c>
      <c r="J15" s="123">
        <f>'BA Form 2 Event Data'!M18</f>
        <v>0</v>
      </c>
      <c r="K15" s="43">
        <f ca="1">IF(CELL("type",Adjustments!$V15) = "v",(Adjustments!$D15+Adjustments!$G15+Adjustments!$J15+Adjustments!$M15+Adjustments!$S15),0)</f>
        <v>0</v>
      </c>
      <c r="L15" s="123">
        <f>'BA Form 2 Event Data'!X18</f>
        <v>0</v>
      </c>
      <c r="M15" s="43">
        <f ca="1">IF(CELL("type",Adjustments!$V15) = "v",(Adjustments!$E15+Adjustments!$H15+Adjustments!$K15+Adjustments!$N15+Adjustments!$Q15+Adjustments!$T15),0)</f>
        <v>0</v>
      </c>
      <c r="N15" s="43" t="e">
        <f t="shared" ca="1" si="2"/>
        <v>#DIV/0!</v>
      </c>
      <c r="O15" s="47" t="s">
        <v>19</v>
      </c>
      <c r="P15" s="29">
        <f t="shared" ca="1" si="1"/>
        <v>0</v>
      </c>
      <c r="Q15" s="199"/>
      <c r="R15" t="s">
        <v>1</v>
      </c>
      <c r="T15" s="123">
        <f>'BA Form 2 Event Data'!U18</f>
        <v>0</v>
      </c>
      <c r="U15" s="123">
        <f>'BA Form 2 Event Data'!AI18</f>
        <v>0</v>
      </c>
      <c r="V15" s="48"/>
      <c r="AM15">
        <v>-4.9999237060546875E-2</v>
      </c>
      <c r="AN15">
        <v>11.100745916366577</v>
      </c>
      <c r="AQ15" s="225" t="s">
        <v>86</v>
      </c>
      <c r="AR15" s="225"/>
      <c r="AS15" s="225"/>
      <c r="AT15" s="225"/>
      <c r="AU15" s="225"/>
      <c r="AV15" s="63"/>
      <c r="AW15" s="63"/>
      <c r="AX15" s="63"/>
      <c r="AY15" s="63"/>
      <c r="AZ15" s="63"/>
      <c r="BA15" s="62"/>
    </row>
    <row r="16" spans="1:53" ht="15.75" customHeight="1">
      <c r="A16" s="1">
        <v>13</v>
      </c>
      <c r="B16" s="177">
        <f>IF(C16=" "," ",C16+LOOKUP(D16,TimeZones,'TimeZone Ref'!C$2:C$11))</f>
        <v>40576.185972222222</v>
      </c>
      <c r="C16" s="212">
        <v>40575.935972222222</v>
      </c>
      <c r="D16" s="180" t="s">
        <v>212</v>
      </c>
      <c r="E16" s="195">
        <f>IF(C16=" "," ",B16-LOOKUP(F16,TimeZones,'TimeZone Ref'!C$2:C$11))</f>
        <v>40575.935972222222</v>
      </c>
      <c r="F16" s="211" t="s">
        <v>212</v>
      </c>
      <c r="G16" s="176">
        <v>-7.8E-2</v>
      </c>
      <c r="H16" s="121">
        <f>'BA Form 2 Event Data'!H19</f>
        <v>0</v>
      </c>
      <c r="I16" s="122">
        <f>'BA Form 2 Event Data'!W19-'BA Form 2 Event Data'!L19</f>
        <v>0</v>
      </c>
      <c r="J16" s="123">
        <f>'BA Form 2 Event Data'!M19</f>
        <v>0</v>
      </c>
      <c r="K16" s="43">
        <f ca="1">IF(CELL("type",Adjustments!$V16) = "v",(Adjustments!$D16+Adjustments!$G16+Adjustments!$J16+Adjustments!$M16+Adjustments!$S16),0)</f>
        <v>0</v>
      </c>
      <c r="L16" s="123">
        <f>'BA Form 2 Event Data'!X19</f>
        <v>0</v>
      </c>
      <c r="M16" s="43">
        <f ca="1">IF(CELL("type",Adjustments!$V16) = "v",(Adjustments!$E16+Adjustments!$H16+Adjustments!$K16+Adjustments!$N16+Adjustments!$Q16+Adjustments!$T16),0)</f>
        <v>0</v>
      </c>
      <c r="N16" s="43" t="e">
        <f t="shared" ca="1" si="2"/>
        <v>#DIV/0!</v>
      </c>
      <c r="O16" s="47" t="s">
        <v>19</v>
      </c>
      <c r="P16" s="29">
        <f t="shared" ca="1" si="1"/>
        <v>0</v>
      </c>
      <c r="T16" s="123">
        <f>'BA Form 2 Event Data'!U19</f>
        <v>0</v>
      </c>
      <c r="U16" s="123">
        <f>'BA Form 2 Event Data'!AI19</f>
        <v>0</v>
      </c>
      <c r="V16" s="48"/>
      <c r="AM16">
        <v>-5.1999999999999998E-2</v>
      </c>
      <c r="AN16">
        <v>-19.906846483548481</v>
      </c>
      <c r="AQ16" s="225" t="s">
        <v>87</v>
      </c>
      <c r="AR16" s="225"/>
      <c r="AS16" s="225"/>
      <c r="AT16" s="225"/>
      <c r="AU16" s="225"/>
      <c r="AV16" s="63"/>
      <c r="AW16" s="63"/>
      <c r="AX16" s="63"/>
      <c r="AY16" s="63"/>
      <c r="AZ16" s="63"/>
      <c r="BA16" s="62"/>
    </row>
    <row r="17" spans="1:53" ht="15.75" customHeight="1">
      <c r="A17" s="1">
        <v>14</v>
      </c>
      <c r="B17" s="177">
        <f>IF(C17=" "," ",C17+LOOKUP(D17,TimeZones,'TimeZone Ref'!C$2:C$11))</f>
        <v>40576.346319444441</v>
      </c>
      <c r="C17" s="214">
        <v>40576.096319444441</v>
      </c>
      <c r="D17" s="180" t="s">
        <v>212</v>
      </c>
      <c r="E17" s="195">
        <f>IF(C17=" "," ",B17-LOOKUP(F17,TimeZones,'TimeZone Ref'!C$2:C$11))</f>
        <v>40576.096319444441</v>
      </c>
      <c r="F17" s="211" t="s">
        <v>212</v>
      </c>
      <c r="G17" s="179">
        <v>-0.158</v>
      </c>
      <c r="H17" s="121">
        <f>'BA Form 2 Event Data'!H20</f>
        <v>0</v>
      </c>
      <c r="I17" s="122">
        <f>'BA Form 2 Event Data'!W20-'BA Form 2 Event Data'!L20</f>
        <v>0</v>
      </c>
      <c r="J17" s="123">
        <f>'BA Form 2 Event Data'!M20</f>
        <v>0</v>
      </c>
      <c r="K17" s="43">
        <f ca="1">IF(CELL("type",Adjustments!$V17) = "v",(Adjustments!$D17+Adjustments!$G17+Adjustments!$J17+Adjustments!$M17+Adjustments!$S17),0)</f>
        <v>0</v>
      </c>
      <c r="L17" s="123">
        <f>'BA Form 2 Event Data'!X20</f>
        <v>0</v>
      </c>
      <c r="M17" s="43">
        <f ca="1">IF(CELL("type",Adjustments!$V17) = "v",(Adjustments!$E17+Adjustments!$H17+Adjustments!$K17+Adjustments!$N17+Adjustments!$Q17+Adjustments!$T17),0)</f>
        <v>0</v>
      </c>
      <c r="N17" s="43" t="e">
        <f t="shared" ca="1" si="2"/>
        <v>#DIV/0!</v>
      </c>
      <c r="O17" s="47" t="s">
        <v>19</v>
      </c>
      <c r="P17" s="29">
        <f t="shared" ca="1" si="1"/>
        <v>0</v>
      </c>
      <c r="R17" s="24" t="s">
        <v>10</v>
      </c>
      <c r="S17" s="28"/>
      <c r="T17" s="123">
        <f>'BA Form 2 Event Data'!U20</f>
        <v>0</v>
      </c>
      <c r="U17" s="123">
        <f>'BA Form 2 Event Data'!AI20</f>
        <v>0</v>
      </c>
      <c r="V17" s="48"/>
      <c r="AM17">
        <v>-5.5999755859375E-2</v>
      </c>
      <c r="AN17">
        <v>12.32546430163913</v>
      </c>
      <c r="AQ17" s="225" t="s">
        <v>48</v>
      </c>
      <c r="AR17" s="225"/>
      <c r="AS17" s="225"/>
      <c r="AT17" s="225"/>
      <c r="AU17" s="225"/>
      <c r="AV17" s="63"/>
      <c r="AW17" s="63"/>
      <c r="AX17" s="63"/>
      <c r="AY17" s="63"/>
      <c r="AZ17" s="63"/>
      <c r="BA17" s="62"/>
    </row>
    <row r="18" spans="1:53" ht="15.75" customHeight="1">
      <c r="A18" s="181">
        <v>15</v>
      </c>
      <c r="B18" s="182">
        <f>IF(C18=" "," ",C18+LOOKUP(D18,TimeZones,'TimeZone Ref'!C$2:C$11))</f>
        <v>40576.485601851855</v>
      </c>
      <c r="C18" s="213">
        <v>40576.235601851855</v>
      </c>
      <c r="D18" s="184" t="s">
        <v>212</v>
      </c>
      <c r="E18" s="196">
        <f>IF(C18=" "," ",B18-LOOKUP(F18,TimeZones,'TimeZone Ref'!C$2:C$11))</f>
        <v>40576.235601851855</v>
      </c>
      <c r="F18" s="211" t="s">
        <v>212</v>
      </c>
      <c r="G18" s="183">
        <v>-0.125</v>
      </c>
      <c r="H18" s="121">
        <f>'BA Form 2 Event Data'!H21</f>
        <v>0</v>
      </c>
      <c r="I18" s="122">
        <f>'BA Form 2 Event Data'!W21-'BA Form 2 Event Data'!L21</f>
        <v>0</v>
      </c>
      <c r="J18" s="123">
        <f>'BA Form 2 Event Data'!M21</f>
        <v>0</v>
      </c>
      <c r="K18" s="43">
        <f ca="1">IF(CELL("type",Adjustments!$V18) = "v",(Adjustments!$D18+Adjustments!$G18+Adjustments!$J18+Adjustments!$M18+Adjustments!$S18),0)</f>
        <v>0</v>
      </c>
      <c r="L18" s="123">
        <f>'BA Form 2 Event Data'!X21</f>
        <v>0</v>
      </c>
      <c r="M18" s="43">
        <f ca="1">IF(CELL("type",Adjustments!$V18) = "v",(Adjustments!$E18+Adjustments!$H18+Adjustments!$K18+Adjustments!$N18+Adjustments!$Q18+Adjustments!$T18),0)</f>
        <v>0</v>
      </c>
      <c r="N18" s="43" t="e">
        <f t="shared" ca="1" si="2"/>
        <v>#DIV/0!</v>
      </c>
      <c r="O18" s="199" t="s">
        <v>19</v>
      </c>
      <c r="P18" s="29">
        <f t="shared" ca="1" si="1"/>
        <v>0</v>
      </c>
      <c r="Q18" s="1">
        <f>YEAR(C13)</f>
        <v>2011</v>
      </c>
      <c r="R18" s="28" t="s">
        <v>36</v>
      </c>
      <c r="S18" s="3"/>
      <c r="T18" s="123">
        <f>'BA Form 2 Event Data'!U21</f>
        <v>0</v>
      </c>
      <c r="U18" s="123">
        <f>'BA Form 2 Event Data'!AI21</f>
        <v>0</v>
      </c>
      <c r="V18" s="48"/>
      <c r="AM18">
        <v>-5.8498382568359375E-2</v>
      </c>
      <c r="AN18">
        <v>0.75019184748331469</v>
      </c>
      <c r="AQ18" s="225" t="s">
        <v>88</v>
      </c>
      <c r="AR18" s="225"/>
      <c r="AS18" s="225"/>
      <c r="AT18" s="225"/>
      <c r="AU18" s="225"/>
      <c r="AV18" s="63"/>
      <c r="AW18" s="63"/>
      <c r="AX18" s="63"/>
      <c r="AY18" s="63"/>
      <c r="AZ18" s="63"/>
      <c r="BA18" s="62"/>
    </row>
    <row r="19" spans="1:53" ht="15.75" customHeight="1">
      <c r="A19" s="181">
        <v>16</v>
      </c>
      <c r="B19" s="182">
        <f>IF(C19=" "," ",C19+LOOKUP(D19,TimeZones,'TimeZone Ref'!C$2:C$11))</f>
        <v>40576.600347222222</v>
      </c>
      <c r="C19" s="213">
        <v>40576.350347222222</v>
      </c>
      <c r="D19" s="184" t="s">
        <v>212</v>
      </c>
      <c r="E19" s="196">
        <f>IF(C19=" "," ",B19-LOOKUP(F19,TimeZones,'TimeZone Ref'!C$2:C$11))</f>
        <v>40576.350347222222</v>
      </c>
      <c r="F19" s="211" t="s">
        <v>212</v>
      </c>
      <c r="G19" s="183">
        <v>-0.188</v>
      </c>
      <c r="H19" s="121">
        <f>'BA Form 2 Event Data'!H22</f>
        <v>0</v>
      </c>
      <c r="I19" s="122">
        <f>'BA Form 2 Event Data'!W22-'BA Form 2 Event Data'!L22</f>
        <v>0</v>
      </c>
      <c r="J19" s="123">
        <f>'BA Form 2 Event Data'!M22</f>
        <v>0</v>
      </c>
      <c r="K19" s="43">
        <f ca="1">IF(CELL("type",Adjustments!$V19) = "v",(Adjustments!$D19+Adjustments!$G19+Adjustments!$J19+Adjustments!$M19+Adjustments!$S19),0)</f>
        <v>0</v>
      </c>
      <c r="L19" s="123">
        <f>'BA Form 2 Event Data'!X22</f>
        <v>0</v>
      </c>
      <c r="M19" s="43">
        <f ca="1">IF(CELL("type",Adjustments!$V19) = "v",(Adjustments!$E19+Adjustments!$H19+Adjustments!$K19+Adjustments!$N19+Adjustments!$Q19+Adjustments!$T19),0)</f>
        <v>0</v>
      </c>
      <c r="N19" s="43" t="e">
        <f t="shared" ca="1" si="2"/>
        <v>#DIV/0!</v>
      </c>
      <c r="O19" s="199" t="s">
        <v>19</v>
      </c>
      <c r="P19" s="29">
        <f t="shared" ca="1" si="1"/>
        <v>0</v>
      </c>
      <c r="Q19" s="48">
        <v>-286</v>
      </c>
      <c r="R19" s="3" t="str">
        <f>Q18&amp;" Frequency Response Obligation (FRO)"</f>
        <v>2011 Frequency Response Obligation (FRO)</v>
      </c>
      <c r="T19" s="123">
        <f>'BA Form 2 Event Data'!U22</f>
        <v>0</v>
      </c>
      <c r="U19" s="123">
        <f>'BA Form 2 Event Data'!AI22</f>
        <v>0</v>
      </c>
      <c r="V19" s="48"/>
      <c r="AM19">
        <v>-4.850006103515625E-2</v>
      </c>
      <c r="AN19">
        <v>2.2300577799479129</v>
      </c>
      <c r="AQ19" s="225" t="s">
        <v>89</v>
      </c>
      <c r="AR19" s="225"/>
      <c r="AS19" s="225"/>
      <c r="AT19" s="225"/>
      <c r="AU19" s="225"/>
      <c r="AV19" s="63"/>
      <c r="AW19" s="63"/>
      <c r="AX19" s="63"/>
      <c r="AY19" s="63"/>
      <c r="AZ19" s="63"/>
      <c r="BA19" s="62"/>
    </row>
    <row r="20" spans="1:53" ht="15.75" customHeight="1">
      <c r="A20" s="1">
        <v>17</v>
      </c>
      <c r="B20" s="177">
        <f>IF(C20=" "," ",C20+LOOKUP(D20,TimeZones,'TimeZone Ref'!C$2:C$11))</f>
        <v>40576.705324074072</v>
      </c>
      <c r="C20" s="214">
        <v>40576.455324074072</v>
      </c>
      <c r="D20" s="180" t="s">
        <v>212</v>
      </c>
      <c r="E20" s="195">
        <f>IF(C20=" "," ",B20-LOOKUP(F20,TimeZones,'TimeZone Ref'!C$2:C$11))</f>
        <v>40576.455324074072</v>
      </c>
      <c r="F20" s="211" t="s">
        <v>212</v>
      </c>
      <c r="G20" s="176">
        <v>-0.19</v>
      </c>
      <c r="H20" s="121">
        <f>'BA Form 2 Event Data'!H23</f>
        <v>0</v>
      </c>
      <c r="I20" s="122">
        <f>'BA Form 2 Event Data'!W23-'BA Form 2 Event Data'!L23</f>
        <v>0</v>
      </c>
      <c r="J20" s="123">
        <f>'BA Form 2 Event Data'!M23</f>
        <v>0</v>
      </c>
      <c r="K20" s="43">
        <f ca="1">IF(CELL("type",Adjustments!$V20) = "v",(Adjustments!$D20+Adjustments!$G20+Adjustments!$J20+Adjustments!$M20+Adjustments!$S20),0)</f>
        <v>0</v>
      </c>
      <c r="L20" s="123">
        <f>'BA Form 2 Event Data'!X23</f>
        <v>0</v>
      </c>
      <c r="M20" s="43">
        <f ca="1">IF(CELL("type",Adjustments!$V20) = "v",(Adjustments!$E20+Adjustments!$H20+Adjustments!$K20+Adjustments!$N20+Adjustments!$Q20+Adjustments!$T20),0)</f>
        <v>0</v>
      </c>
      <c r="N20" s="43" t="e">
        <f t="shared" ca="1" si="2"/>
        <v>#DIV/0!</v>
      </c>
      <c r="O20" s="199" t="s">
        <v>19</v>
      </c>
      <c r="P20" s="29">
        <f t="shared" ca="1" si="1"/>
        <v>0</v>
      </c>
      <c r="R20" s="28" t="s">
        <v>232</v>
      </c>
      <c r="T20" s="123">
        <f>'BA Form 2 Event Data'!U23</f>
        <v>0</v>
      </c>
      <c r="U20" s="123">
        <f>'BA Form 2 Event Data'!AI23</f>
        <v>0</v>
      </c>
      <c r="V20" s="48"/>
      <c r="AM20">
        <v>-4.5000076293945313E-2</v>
      </c>
      <c r="AN20">
        <v>9.4778593301773064</v>
      </c>
      <c r="AQ20" s="225" t="s">
        <v>90</v>
      </c>
      <c r="AR20" s="225"/>
      <c r="AS20" s="225"/>
      <c r="AT20" s="225"/>
      <c r="AU20" s="225"/>
      <c r="AV20" s="63"/>
      <c r="AW20" s="63"/>
      <c r="AX20" s="63"/>
      <c r="AY20" s="63"/>
      <c r="AZ20" s="63"/>
      <c r="BA20" s="62"/>
    </row>
    <row r="21" spans="1:53" ht="15.75" customHeight="1">
      <c r="A21" s="1">
        <v>18</v>
      </c>
      <c r="B21" s="177">
        <f>IF(C21=" "," ",C21+LOOKUP(D21,TimeZones,'TimeZone Ref'!C$2:C$11))</f>
        <v>40583.792800925927</v>
      </c>
      <c r="C21" s="214">
        <v>40583.542800925927</v>
      </c>
      <c r="D21" s="180" t="s">
        <v>212</v>
      </c>
      <c r="E21" s="195">
        <f>IF(C21=" "," ",B21-LOOKUP(F21,TimeZones,'TimeZone Ref'!C$2:C$11))</f>
        <v>40583.542800925927</v>
      </c>
      <c r="F21" s="211" t="s">
        <v>212</v>
      </c>
      <c r="G21" s="179">
        <v>-0.114</v>
      </c>
      <c r="H21" s="121">
        <f>'BA Form 2 Event Data'!H24</f>
        <v>0</v>
      </c>
      <c r="I21" s="122">
        <f>'BA Form 2 Event Data'!W24-'BA Form 2 Event Data'!L24</f>
        <v>0</v>
      </c>
      <c r="J21" s="123">
        <f>'BA Form 2 Event Data'!M24</f>
        <v>0</v>
      </c>
      <c r="K21" s="43">
        <f ca="1">IF(CELL("type",Adjustments!$V21) = "v",(Adjustments!$D21+Adjustments!$G21+Adjustments!$J21+Adjustments!$M21+Adjustments!$S21),0)</f>
        <v>0</v>
      </c>
      <c r="L21" s="123">
        <f>'BA Form 2 Event Data'!X24</f>
        <v>0</v>
      </c>
      <c r="M21" s="43">
        <f ca="1">IF(CELL("type",Adjustments!$V21) = "v",(Adjustments!$E21+Adjustments!$H21+Adjustments!$K21+Adjustments!$N21+Adjustments!$Q21+Adjustments!$T21),0)</f>
        <v>0</v>
      </c>
      <c r="N21" s="43" t="e">
        <f t="shared" ca="1" si="2"/>
        <v>#DIV/0!</v>
      </c>
      <c r="O21" s="199" t="s">
        <v>19</v>
      </c>
      <c r="P21" s="29">
        <f t="shared" ca="1" si="1"/>
        <v>0</v>
      </c>
      <c r="Q21" s="3" t="s">
        <v>6</v>
      </c>
      <c r="T21" s="123">
        <f>'BA Form 2 Event Data'!U24</f>
        <v>0</v>
      </c>
      <c r="U21" s="123">
        <f>'BA Form 2 Event Data'!AI24</f>
        <v>0</v>
      </c>
      <c r="V21" s="48"/>
      <c r="AM21">
        <v>-3.7502288818359375E-2</v>
      </c>
      <c r="AN21">
        <v>0.35530900955200195</v>
      </c>
      <c r="AQ21" s="225" t="s">
        <v>91</v>
      </c>
      <c r="AR21" s="225"/>
      <c r="AS21" s="225"/>
      <c r="AT21" s="225"/>
      <c r="AU21" s="225"/>
      <c r="AV21" s="63"/>
      <c r="AW21" s="63"/>
      <c r="AX21" s="63"/>
      <c r="AY21" s="63"/>
      <c r="AZ21" s="63"/>
      <c r="BA21" s="62"/>
    </row>
    <row r="22" spans="1:53" ht="15.75" customHeight="1">
      <c r="A22" s="181">
        <v>19</v>
      </c>
      <c r="B22" s="182">
        <f>IF(C22=" "," ",C22+LOOKUP(D22,TimeZones,'TimeZone Ref'!C$2:C$11))</f>
        <v>40589.902824074074</v>
      </c>
      <c r="C22" s="213">
        <v>40589.694490740738</v>
      </c>
      <c r="D22" s="184" t="s">
        <v>209</v>
      </c>
      <c r="E22" s="196">
        <f>IF(C22=" "," ",B22-LOOKUP(F22,TimeZones,'TimeZone Ref'!C$2:C$11))</f>
        <v>40589.652824074074</v>
      </c>
      <c r="F22" s="211" t="s">
        <v>212</v>
      </c>
      <c r="G22" s="183">
        <v>-0.216</v>
      </c>
      <c r="H22" s="121">
        <f>'BA Form 2 Event Data'!H25</f>
        <v>0</v>
      </c>
      <c r="I22" s="122">
        <f>'BA Form 2 Event Data'!W25-'BA Form 2 Event Data'!L25</f>
        <v>0</v>
      </c>
      <c r="J22" s="123">
        <f>'BA Form 2 Event Data'!M25</f>
        <v>0</v>
      </c>
      <c r="K22" s="43">
        <f ca="1">IF(CELL("type",Adjustments!$V22) = "v",(Adjustments!$D22+Adjustments!$G22+Adjustments!$J22+Adjustments!$M22+Adjustments!$S22),0)</f>
        <v>0</v>
      </c>
      <c r="L22" s="123">
        <f>'BA Form 2 Event Data'!X25</f>
        <v>0</v>
      </c>
      <c r="M22" s="43">
        <f ca="1">IF(CELL("type",Adjustments!$V22) = "v",(Adjustments!$E22+Adjustments!$H22+Adjustments!$K22+Adjustments!$N22+Adjustments!$Q22+Adjustments!$T22),0)</f>
        <v>0</v>
      </c>
      <c r="N22" s="43" t="e">
        <f t="shared" ca="1" si="2"/>
        <v>#DIV/0!</v>
      </c>
      <c r="O22" s="199" t="s">
        <v>19</v>
      </c>
      <c r="P22" s="29">
        <f t="shared" ca="1" si="1"/>
        <v>0</v>
      </c>
      <c r="Q22" s="166" t="e">
        <f ca="1">AVERAGE(N4:N45)</f>
        <v>#DIV/0!</v>
      </c>
      <c r="R22" s="28" t="s">
        <v>47</v>
      </c>
      <c r="T22" s="123">
        <f>'BA Form 2 Event Data'!U25</f>
        <v>0</v>
      </c>
      <c r="U22" s="123">
        <f>'BA Form 2 Event Data'!AI25</f>
        <v>0</v>
      </c>
      <c r="V22" s="48"/>
      <c r="AM22">
        <v>-4.75006103515625E-2</v>
      </c>
      <c r="AN22">
        <v>2.1707018534342453</v>
      </c>
      <c r="AQ22" s="225" t="s">
        <v>92</v>
      </c>
      <c r="AR22" s="225"/>
      <c r="AS22" s="225"/>
      <c r="AT22" s="225"/>
      <c r="AU22" s="225"/>
      <c r="AV22" s="63"/>
      <c r="AW22" s="63"/>
      <c r="AX22" s="63"/>
      <c r="AY22" s="63"/>
      <c r="AZ22" s="63"/>
      <c r="BA22" s="62"/>
    </row>
    <row r="23" spans="1:53" ht="15.75" customHeight="1">
      <c r="A23" s="181">
        <v>20</v>
      </c>
      <c r="B23" s="182">
        <f>IF(C23=" "," ",C23+LOOKUP(D23,TimeZones,'TimeZone Ref'!C$2:C$11))</f>
        <v>40590.642800925925</v>
      </c>
      <c r="C23" s="213">
        <v>40590.392800925925</v>
      </c>
      <c r="D23" s="184" t="s">
        <v>212</v>
      </c>
      <c r="E23" s="196">
        <f>IF(C23=" "," ",B23-LOOKUP(F23,TimeZones,'TimeZone Ref'!C$2:C$11))</f>
        <v>40590.392800925925</v>
      </c>
      <c r="F23" s="211" t="s">
        <v>212</v>
      </c>
      <c r="G23" s="183">
        <v>-0.17499999999999999</v>
      </c>
      <c r="H23" s="121">
        <f>'BA Form 2 Event Data'!H26</f>
        <v>0</v>
      </c>
      <c r="I23" s="122">
        <f>'BA Form 2 Event Data'!W26-'BA Form 2 Event Data'!L26</f>
        <v>0</v>
      </c>
      <c r="J23" s="124">
        <f>'BA Form 2 Event Data'!M26</f>
        <v>0</v>
      </c>
      <c r="K23" s="43">
        <f ca="1">IF(CELL("type",Adjustments!$V23) = "v",(Adjustments!$D23+Adjustments!$G23+Adjustments!$J23+Adjustments!$M23+Adjustments!$S23),0)</f>
        <v>0</v>
      </c>
      <c r="L23" s="123">
        <f>'BA Form 2 Event Data'!X26</f>
        <v>0</v>
      </c>
      <c r="M23" s="43">
        <f ca="1">IF(CELL("type",Adjustments!$V23) = "v",(Adjustments!$E23+Adjustments!$H23+Adjustments!$K23+Adjustments!$N23+Adjustments!$Q23+Adjustments!$T23),0)</f>
        <v>0</v>
      </c>
      <c r="N23" s="43" t="e">
        <f t="shared" ca="1" si="2"/>
        <v>#DIV/0!</v>
      </c>
      <c r="O23" s="199" t="s">
        <v>19</v>
      </c>
      <c r="P23" s="29">
        <f t="shared" ca="1" si="1"/>
        <v>0</v>
      </c>
      <c r="Q23" s="5"/>
      <c r="R23" s="24"/>
      <c r="T23" s="123">
        <f>'BA Form 2 Event Data'!U26</f>
        <v>0</v>
      </c>
      <c r="U23" s="123">
        <f>'BA Form 2 Event Data'!AI26</f>
        <v>0</v>
      </c>
      <c r="V23" s="48"/>
      <c r="AM23">
        <v>-5.5500030517578125E-2</v>
      </c>
      <c r="AN23">
        <v>29.382074276606243</v>
      </c>
      <c r="AQ23" s="225" t="s">
        <v>93</v>
      </c>
      <c r="AR23" s="225"/>
      <c r="AS23" s="225"/>
      <c r="AT23" s="225"/>
      <c r="AU23" s="225"/>
      <c r="AV23" s="63"/>
      <c r="AW23" s="63"/>
      <c r="AX23" s="63"/>
      <c r="AY23" s="63"/>
      <c r="AZ23" s="63"/>
      <c r="BA23" s="62"/>
    </row>
    <row r="24" spans="1:53" ht="15.75" customHeight="1">
      <c r="A24" s="1">
        <v>21</v>
      </c>
      <c r="B24" s="177">
        <f>IF(C24=" "," ",C24+LOOKUP(D24,TimeZones,'TimeZone Ref'!C$2:C$11))</f>
        <v>40605.720555555556</v>
      </c>
      <c r="C24" s="215">
        <v>40605.470555555556</v>
      </c>
      <c r="D24" s="180" t="s">
        <v>212</v>
      </c>
      <c r="E24" s="195">
        <f>IF(C24=" "," ",B24-LOOKUP(F24,TimeZones,'TimeZone Ref'!C$2:C$11))</f>
        <v>40605.470555555556</v>
      </c>
      <c r="F24" s="211" t="s">
        <v>212</v>
      </c>
      <c r="G24" s="176">
        <v>-9.4E-2</v>
      </c>
      <c r="H24" s="121">
        <f>'BA Form 2 Event Data'!H27</f>
        <v>0</v>
      </c>
      <c r="I24" s="122">
        <f>'BA Form 2 Event Data'!W27-'BA Form 2 Event Data'!L27</f>
        <v>0</v>
      </c>
      <c r="J24" s="124">
        <f>'BA Form 2 Event Data'!M27</f>
        <v>0</v>
      </c>
      <c r="K24" s="43">
        <f ca="1">IF(CELL("type",Adjustments!$V24) = "v",(Adjustments!$D24+Adjustments!$G24+Adjustments!$J24+Adjustments!$M24+Adjustments!$S24),0)</f>
        <v>0</v>
      </c>
      <c r="L24" s="123">
        <f>'BA Form 2 Event Data'!X27</f>
        <v>0</v>
      </c>
      <c r="M24" s="43">
        <f ca="1">IF(CELL("type",Adjustments!$V24) = "v",(Adjustments!$E24+Adjustments!$H24+Adjustments!$K24+Adjustments!$N24+Adjustments!$Q24+Adjustments!$T24),0)</f>
        <v>0</v>
      </c>
      <c r="N24" s="43" t="e">
        <f t="shared" ca="1" si="2"/>
        <v>#DIV/0!</v>
      </c>
      <c r="O24" s="199" t="s">
        <v>19</v>
      </c>
      <c r="P24" s="29">
        <f t="shared" ca="1" si="1"/>
        <v>0</v>
      </c>
      <c r="Q24" s="5"/>
      <c r="R24" s="28"/>
      <c r="T24" s="123">
        <f>'BA Form 2 Event Data'!U27</f>
        <v>0</v>
      </c>
      <c r="U24" s="123">
        <f>'BA Form 2 Event Data'!AI27</f>
        <v>0</v>
      </c>
      <c r="V24" s="48"/>
      <c r="AM24">
        <v>-4.7E-2</v>
      </c>
      <c r="AN24">
        <v>4.6013813018798828</v>
      </c>
      <c r="AQ24" s="225" t="s">
        <v>94</v>
      </c>
      <c r="AR24" s="225"/>
      <c r="AS24" s="225"/>
      <c r="AT24" s="225"/>
      <c r="AU24" s="225"/>
      <c r="AV24" s="63"/>
      <c r="AW24" s="63"/>
      <c r="AX24" s="63"/>
      <c r="AY24" s="63"/>
      <c r="AZ24" s="63"/>
      <c r="BA24" s="62"/>
    </row>
    <row r="25" spans="1:53" ht="15.75" customHeight="1">
      <c r="A25" s="1">
        <v>22</v>
      </c>
      <c r="B25" s="177">
        <f>IF(C25=" "," ",C25+LOOKUP(D25,TimeZones,'TimeZone Ref'!C$2:C$11))</f>
        <v>40616.464976851858</v>
      </c>
      <c r="C25" s="215">
        <v>40616.256643518522</v>
      </c>
      <c r="D25" s="180" t="s">
        <v>209</v>
      </c>
      <c r="E25" s="195">
        <f>IF(C25=" "," ",B25-LOOKUP(F25,TimeZones,'TimeZone Ref'!C$2:C$11))</f>
        <v>40616.256643518522</v>
      </c>
      <c r="F25" s="211" t="s">
        <v>209</v>
      </c>
      <c r="G25" s="179">
        <v>-0.20799999999999999</v>
      </c>
      <c r="H25" s="121">
        <f>'BA Form 2 Event Data'!H28</f>
        <v>0</v>
      </c>
      <c r="I25" s="122">
        <f>'BA Form 2 Event Data'!W28-'BA Form 2 Event Data'!L28</f>
        <v>0</v>
      </c>
      <c r="J25" s="123">
        <f>'BA Form 2 Event Data'!M28</f>
        <v>0</v>
      </c>
      <c r="K25" s="43">
        <f ca="1">IF(CELL("type",Adjustments!$V25) = "v",(Adjustments!$D25+Adjustments!$G25+Adjustments!$J25+Adjustments!$M25+Adjustments!$S25),0)</f>
        <v>0</v>
      </c>
      <c r="L25" s="123">
        <f>'BA Form 2 Event Data'!X28</f>
        <v>0</v>
      </c>
      <c r="M25" s="43">
        <f ca="1">IF(CELL("type",Adjustments!$V25) = "v",(Adjustments!$E25+Adjustments!$H25+Adjustments!$K25+Adjustments!$N25+Adjustments!$Q25+Adjustments!$T25),0)</f>
        <v>0</v>
      </c>
      <c r="N25" s="43" t="e">
        <f t="shared" ca="1" si="2"/>
        <v>#DIV/0!</v>
      </c>
      <c r="O25" s="199" t="s">
        <v>19</v>
      </c>
      <c r="P25" s="29">
        <f t="shared" ca="1" si="1"/>
        <v>0</v>
      </c>
      <c r="T25" s="123">
        <f>'BA Form 2 Event Data'!U28</f>
        <v>0</v>
      </c>
      <c r="U25" s="123">
        <f>'BA Form 2 Event Data'!AI28</f>
        <v>0</v>
      </c>
      <c r="V25" s="48"/>
      <c r="AM25">
        <v>-6.0000000000002274E-2</v>
      </c>
      <c r="AN25">
        <v>1.5935148795445762</v>
      </c>
      <c r="AQ25" s="225" t="s">
        <v>49</v>
      </c>
      <c r="AR25" s="225"/>
      <c r="AS25" s="225"/>
      <c r="AT25" s="225"/>
      <c r="AU25" s="225"/>
      <c r="AV25" s="63"/>
      <c r="AW25" s="63"/>
      <c r="AX25" s="63"/>
      <c r="AY25" s="63"/>
      <c r="AZ25" s="63"/>
      <c r="BA25" s="62"/>
    </row>
    <row r="26" spans="1:53" ht="15.75" customHeight="1">
      <c r="A26" s="181">
        <v>23</v>
      </c>
      <c r="B26" s="182">
        <f>IF(C26=" "," ",C26+LOOKUP(D26,TimeZones,'TimeZone Ref'!C$2:C$11))</f>
        <v>40616.505717592598</v>
      </c>
      <c r="C26" s="213">
        <v>40616.297384259262</v>
      </c>
      <c r="D26" s="185" t="s">
        <v>209</v>
      </c>
      <c r="E26" s="196">
        <f>IF(C26=" "," ",B26-LOOKUP(F26,TimeZones,'TimeZone Ref'!C$2:C$11))</f>
        <v>40616.297384259262</v>
      </c>
      <c r="F26" s="211" t="s">
        <v>209</v>
      </c>
      <c r="G26" s="183">
        <v>-0.127</v>
      </c>
      <c r="H26" s="121">
        <f>'BA Form 2 Event Data'!H29</f>
        <v>0</v>
      </c>
      <c r="I26" s="122">
        <f>'BA Form 2 Event Data'!W29-'BA Form 2 Event Data'!L29</f>
        <v>0</v>
      </c>
      <c r="J26" s="123">
        <f>'BA Form 2 Event Data'!M29</f>
        <v>0</v>
      </c>
      <c r="K26" s="43">
        <f ca="1">IF(CELL("type",Adjustments!$V26) = "v",(Adjustments!$D26+Adjustments!$G26+Adjustments!$J26+Adjustments!$M26+Adjustments!$S26),0)</f>
        <v>0</v>
      </c>
      <c r="L26" s="123">
        <f>'BA Form 2 Event Data'!X29</f>
        <v>0</v>
      </c>
      <c r="M26" s="43">
        <f ca="1">IF(CELL("type",Adjustments!$V26) = "v",(Adjustments!$E26+Adjustments!$H26+Adjustments!$K26+Adjustments!$N26+Adjustments!$Q26+Adjustments!$T26),0)</f>
        <v>0</v>
      </c>
      <c r="N26" s="43" t="e">
        <f t="shared" ca="1" si="2"/>
        <v>#DIV/0!</v>
      </c>
      <c r="O26" s="199" t="s">
        <v>19</v>
      </c>
      <c r="P26" s="29">
        <f t="shared" ca="1" si="1"/>
        <v>0</v>
      </c>
      <c r="Q26" s="5"/>
      <c r="R26" s="24"/>
      <c r="T26" s="123">
        <f>'BA Form 2 Event Data'!U29</f>
        <v>0</v>
      </c>
      <c r="U26" s="123">
        <f>'BA Form 2 Event Data'!AI29</f>
        <v>0</v>
      </c>
      <c r="V26" s="48"/>
      <c r="AM26">
        <v>-5.9999999999995168E-2</v>
      </c>
      <c r="AN26">
        <v>52.370907783508301</v>
      </c>
      <c r="AQ26" s="225" t="s">
        <v>50</v>
      </c>
      <c r="AR26" s="225"/>
      <c r="AS26" s="225"/>
      <c r="AT26" s="225"/>
      <c r="AU26" s="225"/>
      <c r="AV26" s="63"/>
      <c r="AW26" s="63"/>
      <c r="AX26" s="63"/>
      <c r="AY26" s="63"/>
      <c r="AZ26" s="63"/>
      <c r="BA26" s="62"/>
    </row>
    <row r="27" spans="1:53" ht="15.75" customHeight="1">
      <c r="A27" s="181">
        <v>24</v>
      </c>
      <c r="B27" s="182">
        <f>IF(C27=" "," ",C27+LOOKUP(D27,TimeZones,'TimeZone Ref'!C$2:C$11))</f>
        <v>40619.073009259264</v>
      </c>
      <c r="C27" s="213">
        <v>40618.864675925928</v>
      </c>
      <c r="D27" s="185" t="s">
        <v>209</v>
      </c>
      <c r="E27" s="196">
        <f>IF(C27=" "," ",B27-LOOKUP(F27,TimeZones,'TimeZone Ref'!C$2:C$11))</f>
        <v>40618.864675925928</v>
      </c>
      <c r="F27" s="211" t="s">
        <v>209</v>
      </c>
      <c r="G27" s="183">
        <v>-7.3999999999999996E-2</v>
      </c>
      <c r="H27" s="121">
        <f>'BA Form 2 Event Data'!H30</f>
        <v>0</v>
      </c>
      <c r="I27" s="122">
        <f>'BA Form 2 Event Data'!W30-'BA Form 2 Event Data'!L30</f>
        <v>0</v>
      </c>
      <c r="J27" s="123">
        <f>'BA Form 2 Event Data'!M30</f>
        <v>0</v>
      </c>
      <c r="K27" s="43">
        <f ca="1">IF(CELL("type",Adjustments!$V27) = "v",(Adjustments!$D27+Adjustments!$G27+Adjustments!$J27+Adjustments!$M27+Adjustments!$S27),0)</f>
        <v>0</v>
      </c>
      <c r="L27" s="123">
        <f>'BA Form 2 Event Data'!X30</f>
        <v>0</v>
      </c>
      <c r="M27" s="43">
        <f ca="1">IF(CELL("type",Adjustments!$V27) = "v",(Adjustments!$E27+Adjustments!$H27+Adjustments!$K27+Adjustments!$N27+Adjustments!$Q27+Adjustments!$T27),0)</f>
        <v>0</v>
      </c>
      <c r="N27" s="43" t="e">
        <f t="shared" ca="1" si="2"/>
        <v>#DIV/0!</v>
      </c>
      <c r="O27" s="199" t="s">
        <v>19</v>
      </c>
      <c r="P27" s="29">
        <f t="shared" ca="1" si="1"/>
        <v>0</v>
      </c>
      <c r="Q27" s="5"/>
      <c r="R27" s="28"/>
      <c r="T27" s="123">
        <f>'BA Form 2 Event Data'!U30</f>
        <v>0</v>
      </c>
      <c r="U27" s="123">
        <f>'BA Form 2 Event Data'!AI30</f>
        <v>0</v>
      </c>
      <c r="V27" s="48"/>
      <c r="AM27">
        <v>-5.1000000000001933E-2</v>
      </c>
      <c r="AN27">
        <v>33.947873671849564</v>
      </c>
      <c r="AQ27" s="225" t="s">
        <v>51</v>
      </c>
      <c r="AR27" s="225"/>
      <c r="AS27" s="225"/>
      <c r="AT27" s="225"/>
      <c r="AU27" s="225"/>
      <c r="AV27" s="63"/>
      <c r="AW27" s="63"/>
      <c r="AX27" s="63"/>
      <c r="AY27" s="63"/>
      <c r="AZ27" s="63"/>
      <c r="BA27" s="62"/>
    </row>
    <row r="28" spans="1:53" ht="15.75" customHeight="1">
      <c r="A28" s="1">
        <v>25</v>
      </c>
      <c r="B28" s="177">
        <f>IF(C28=" "," ",C28+LOOKUP(D28,TimeZones,'TimeZone Ref'!C$2:C$11))</f>
        <v>40625.824166666673</v>
      </c>
      <c r="C28" s="215">
        <v>40625.615833333337</v>
      </c>
      <c r="D28" s="186" t="s">
        <v>209</v>
      </c>
      <c r="E28" s="195">
        <f>IF(C28=" "," ",B28-LOOKUP(F28,TimeZones,'TimeZone Ref'!C$2:C$11))</f>
        <v>40625.615833333337</v>
      </c>
      <c r="F28" s="211" t="s">
        <v>209</v>
      </c>
      <c r="G28" s="176">
        <v>-6.3E-2</v>
      </c>
      <c r="H28" s="121">
        <f>'BA Form 2 Event Data'!H31</f>
        <v>0</v>
      </c>
      <c r="I28" s="122">
        <f>'BA Form 2 Event Data'!W31-'BA Form 2 Event Data'!L31</f>
        <v>0</v>
      </c>
      <c r="J28" s="123">
        <f>'BA Form 2 Event Data'!M31</f>
        <v>0</v>
      </c>
      <c r="K28" s="43">
        <f ca="1">IF(CELL("type",Adjustments!$V28) = "v",(Adjustments!$D28+Adjustments!$G28+Adjustments!$J28+Adjustments!$M28+Adjustments!$S28),0)</f>
        <v>0</v>
      </c>
      <c r="L28" s="123">
        <f>'BA Form 2 Event Data'!X31</f>
        <v>0</v>
      </c>
      <c r="M28" s="43">
        <f ca="1">IF(CELL("type",Adjustments!$V28) = "v",(Adjustments!$E28+Adjustments!$H28+Adjustments!$K28+Adjustments!$N28+Adjustments!$Q28+Adjustments!$T28),0)</f>
        <v>0</v>
      </c>
      <c r="N28" s="43" t="e">
        <f t="shared" ca="1" si="2"/>
        <v>#DIV/0!</v>
      </c>
      <c r="O28" s="199" t="s">
        <v>19</v>
      </c>
      <c r="P28" s="29">
        <f t="shared" ca="1" si="1"/>
        <v>0</v>
      </c>
      <c r="Q28" s="11"/>
      <c r="T28" s="123">
        <f>'BA Form 2 Event Data'!U31</f>
        <v>0</v>
      </c>
      <c r="U28" s="123">
        <f>'BA Form 2 Event Data'!AI31</f>
        <v>0</v>
      </c>
      <c r="V28" s="48"/>
      <c r="AM28">
        <v>-0.1</v>
      </c>
      <c r="AN28">
        <v>100</v>
      </c>
      <c r="AQ28" s="225" t="s">
        <v>95</v>
      </c>
      <c r="AR28" s="225"/>
      <c r="AS28" s="225"/>
      <c r="AT28" s="225"/>
      <c r="AU28" s="225"/>
      <c r="AV28" s="63"/>
      <c r="AW28" s="63"/>
      <c r="AX28" s="63"/>
      <c r="AY28" s="63"/>
      <c r="AZ28" s="63"/>
      <c r="BA28" s="62"/>
    </row>
    <row r="29" spans="1:53" ht="15.75" customHeight="1">
      <c r="A29" s="1">
        <v>26</v>
      </c>
      <c r="B29" s="177">
        <f>IF(C29=" "," ",C29+LOOKUP(D29,TimeZones,'TimeZone Ref'!C$2:C$11))</f>
        <v>40626.791064814817</v>
      </c>
      <c r="C29" s="215">
        <v>40626.582731481481</v>
      </c>
      <c r="D29" s="186" t="s">
        <v>209</v>
      </c>
      <c r="E29" s="195">
        <f>IF(C29=" "," ",B29-LOOKUP(F29,TimeZones,'TimeZone Ref'!C$2:C$11))</f>
        <v>40626.582731481481</v>
      </c>
      <c r="F29" s="211" t="s">
        <v>209</v>
      </c>
      <c r="G29" s="179">
        <v>-0.17699999999999999</v>
      </c>
      <c r="H29" s="121">
        <f>'BA Form 2 Event Data'!H32</f>
        <v>0</v>
      </c>
      <c r="I29" s="122">
        <f>'BA Form 2 Event Data'!W32-'BA Form 2 Event Data'!L32</f>
        <v>0</v>
      </c>
      <c r="J29" s="123">
        <f>'BA Form 2 Event Data'!M32</f>
        <v>0</v>
      </c>
      <c r="K29" s="43">
        <f ca="1">IF(CELL("type",Adjustments!$V29) = "v",(Adjustments!$D29+Adjustments!$G29+Adjustments!$J29+Adjustments!$M29+Adjustments!$S29),0)</f>
        <v>0</v>
      </c>
      <c r="L29" s="123">
        <f>'BA Form 2 Event Data'!X32</f>
        <v>0</v>
      </c>
      <c r="M29" s="43">
        <f ca="1">IF(CELL("type",Adjustments!$V29) = "v",(Adjustments!$E29+Adjustments!$H29+Adjustments!$K29+Adjustments!$N29+Adjustments!$Q29+Adjustments!$T29),0)</f>
        <v>0</v>
      </c>
      <c r="N29" s="43" t="e">
        <f t="shared" ca="1" si="2"/>
        <v>#DIV/0!</v>
      </c>
      <c r="O29" s="199" t="s">
        <v>19</v>
      </c>
      <c r="P29" s="29">
        <f t="shared" ca="1" si="1"/>
        <v>0</v>
      </c>
      <c r="S29" s="28"/>
      <c r="T29" s="123">
        <f>'BA Form 2 Event Data'!U32</f>
        <v>0</v>
      </c>
      <c r="U29" s="123">
        <f>'BA Form 2 Event Data'!AI32</f>
        <v>0</v>
      </c>
      <c r="V29" s="48"/>
      <c r="AQ29" s="225" t="s">
        <v>52</v>
      </c>
      <c r="AR29" s="225"/>
      <c r="AS29" s="225"/>
      <c r="AT29" s="225"/>
      <c r="AU29" s="225"/>
      <c r="AV29" s="63"/>
      <c r="AW29" s="63"/>
      <c r="AX29" s="63"/>
      <c r="AY29" s="63"/>
      <c r="AZ29" s="63"/>
      <c r="BA29" s="62"/>
    </row>
    <row r="30" spans="1:53" ht="15.75" customHeight="1">
      <c r="A30" s="181">
        <v>27</v>
      </c>
      <c r="B30" s="182">
        <f>IF(C30=" "," ",C30+LOOKUP(D30,TimeZones,'TimeZone Ref'!C$2:C$11))</f>
        <v>40627.884351851855</v>
      </c>
      <c r="C30" s="213">
        <v>40627.676018518519</v>
      </c>
      <c r="D30" s="185" t="s">
        <v>209</v>
      </c>
      <c r="E30" s="196">
        <f>IF(C30=" "," ",B30-LOOKUP(F30,TimeZones,'TimeZone Ref'!C$2:C$11))</f>
        <v>40627.676018518519</v>
      </c>
      <c r="F30" s="211" t="s">
        <v>209</v>
      </c>
      <c r="G30" s="183">
        <v>-0.16800000000000001</v>
      </c>
      <c r="H30" s="121">
        <f>'BA Form 2 Event Data'!H33</f>
        <v>0</v>
      </c>
      <c r="I30" s="122">
        <f>'BA Form 2 Event Data'!W33-'BA Form 2 Event Data'!L33</f>
        <v>0</v>
      </c>
      <c r="J30" s="123">
        <f>'BA Form 2 Event Data'!M33</f>
        <v>0</v>
      </c>
      <c r="K30" s="43">
        <f ca="1">IF(CELL("type",Adjustments!$V30) = "v",(Adjustments!$D30+Adjustments!$G30+Adjustments!$J30+Adjustments!$M30+Adjustments!$S30),0)</f>
        <v>0</v>
      </c>
      <c r="L30" s="123">
        <f>'BA Form 2 Event Data'!X33</f>
        <v>0</v>
      </c>
      <c r="M30" s="43">
        <f ca="1">IF(CELL("type",Adjustments!$V30) = "v",(Adjustments!$E30+Adjustments!$H30+Adjustments!$K30+Adjustments!$N30+Adjustments!$Q30+Adjustments!$T30),0)</f>
        <v>0</v>
      </c>
      <c r="N30" s="43" t="e">
        <f t="shared" ca="1" si="2"/>
        <v>#DIV/0!</v>
      </c>
      <c r="O30" s="199" t="s">
        <v>19</v>
      </c>
      <c r="P30" s="29">
        <f t="shared" ca="1" si="1"/>
        <v>0</v>
      </c>
      <c r="Q30" t="s">
        <v>10</v>
      </c>
      <c r="R30" s="28" t="s">
        <v>37</v>
      </c>
      <c r="S30" s="3"/>
      <c r="T30" s="123">
        <f>'BA Form 2 Event Data'!U33</f>
        <v>0</v>
      </c>
      <c r="U30" s="123">
        <f>'BA Form 2 Event Data'!AI33</f>
        <v>0</v>
      </c>
      <c r="V30" s="48"/>
      <c r="AQ30" s="225" t="s">
        <v>53</v>
      </c>
      <c r="AR30" s="225"/>
      <c r="AS30" s="225"/>
      <c r="AT30" s="225"/>
      <c r="AU30" s="225"/>
      <c r="AV30" s="63"/>
      <c r="AW30" s="63"/>
      <c r="AX30" s="63"/>
      <c r="AY30" s="63"/>
      <c r="AZ30" s="63"/>
      <c r="BA30" s="62"/>
    </row>
    <row r="31" spans="1:53" ht="16.5" customHeight="1" thickBot="1">
      <c r="A31" s="181">
        <v>28</v>
      </c>
      <c r="B31" s="182">
        <f>IF(C31=" "," ",C31+LOOKUP(D31,TimeZones,'TimeZone Ref'!C$2:C$11))</f>
        <v>40631.488287037042</v>
      </c>
      <c r="C31" s="213">
        <v>40631.279953703706</v>
      </c>
      <c r="D31" s="185" t="s">
        <v>209</v>
      </c>
      <c r="E31" s="196">
        <f>IF(C31=" "," ",B31-LOOKUP(F31,TimeZones,'TimeZone Ref'!C$2:C$11))</f>
        <v>40631.279953703706</v>
      </c>
      <c r="F31" s="211" t="s">
        <v>209</v>
      </c>
      <c r="G31" s="183">
        <v>-9.9000000000000005E-2</v>
      </c>
      <c r="H31" s="121">
        <f>'BA Form 2 Event Data'!H34</f>
        <v>0</v>
      </c>
      <c r="I31" s="122">
        <f>'BA Form 2 Event Data'!W34-'BA Form 2 Event Data'!L34</f>
        <v>0</v>
      </c>
      <c r="J31" s="123">
        <f>'BA Form 2 Event Data'!M34</f>
        <v>0</v>
      </c>
      <c r="K31" s="43">
        <f ca="1">IF(CELL("type",Adjustments!$V31) = "v",(Adjustments!$D31+Adjustments!$G31+Adjustments!$J31+Adjustments!$M31+Adjustments!$S31),0)</f>
        <v>0</v>
      </c>
      <c r="L31" s="123">
        <f>'BA Form 2 Event Data'!X34</f>
        <v>0</v>
      </c>
      <c r="M31" s="43">
        <f ca="1">IF(CELL("type",Adjustments!$V31) = "v",(Adjustments!$E31+Adjustments!$H31+Adjustments!$K31+Adjustments!$N31+Adjustments!$Q31+Adjustments!$T31),0)</f>
        <v>0</v>
      </c>
      <c r="N31" s="43" t="e">
        <f t="shared" ca="1" si="2"/>
        <v>#DIV/0!</v>
      </c>
      <c r="O31" s="199" t="s">
        <v>19</v>
      </c>
      <c r="P31" s="32">
        <f t="shared" ca="1" si="1"/>
        <v>0</v>
      </c>
      <c r="Q31" s="49">
        <v>-286</v>
      </c>
      <c r="R31" s="3" t="str">
        <f>Q7&amp;" Frequency Response Obligation (FRO)"</f>
        <v>2012 Frequency Response Obligation (FRO)</v>
      </c>
      <c r="T31" s="123">
        <f>'BA Form 2 Event Data'!U34</f>
        <v>0</v>
      </c>
      <c r="U31" s="123">
        <f>'BA Form 2 Event Data'!AI34</f>
        <v>0</v>
      </c>
      <c r="V31" s="48"/>
      <c r="AQ31" s="225" t="s">
        <v>54</v>
      </c>
      <c r="AR31" s="225"/>
      <c r="AS31" s="225"/>
      <c r="AT31" s="225"/>
      <c r="AU31" s="225"/>
      <c r="AV31" s="63"/>
      <c r="AW31" s="63"/>
      <c r="AX31" s="63"/>
      <c r="AY31" s="63"/>
      <c r="AZ31" s="63"/>
      <c r="BA31" s="62"/>
    </row>
    <row r="32" spans="1:53" ht="27.75" customHeight="1">
      <c r="A32" s="1">
        <v>29</v>
      </c>
      <c r="B32" s="177">
        <f>IF(C32=" "," ",C32+LOOKUP(D32,TimeZones,'TimeZone Ref'!C$2:C$11))</f>
        <v>40633.723217592596</v>
      </c>
      <c r="C32" s="215">
        <v>40633.514884259261</v>
      </c>
      <c r="D32" s="186" t="s">
        <v>209</v>
      </c>
      <c r="E32" s="195">
        <f>IF(C32=" "," ",B32-LOOKUP(F32,TimeZones,'TimeZone Ref'!C$2:C$11))</f>
        <v>40633.514884259261</v>
      </c>
      <c r="F32" s="211" t="s">
        <v>209</v>
      </c>
      <c r="G32" s="176">
        <v>-0.112</v>
      </c>
      <c r="H32" s="121">
        <f>'BA Form 2 Event Data'!H35</f>
        <v>0</v>
      </c>
      <c r="I32" s="122">
        <f>'BA Form 2 Event Data'!W35-'BA Form 2 Event Data'!L35</f>
        <v>0</v>
      </c>
      <c r="J32" s="124">
        <f>'BA Form 2 Event Data'!M35</f>
        <v>0</v>
      </c>
      <c r="K32" s="43">
        <f ca="1">IF(CELL("type",Adjustments!$V32) = "v",(Adjustments!$D32+Adjustments!$G32+Adjustments!$J32+Adjustments!$M32+Adjustments!$S32),0)</f>
        <v>0</v>
      </c>
      <c r="L32" s="123">
        <f>'BA Form 2 Event Data'!X35</f>
        <v>0</v>
      </c>
      <c r="M32" s="43">
        <f ca="1">IF(CELL("type",Adjustments!$V32) = "v",(Adjustments!$E32+Adjustments!$H32+Adjustments!$K32+Adjustments!$N32+Adjustments!$Q32+Adjustments!$T32),0)</f>
        <v>0</v>
      </c>
      <c r="N32" s="43" t="e">
        <f t="shared" ca="1" si="2"/>
        <v>#DIV/0!</v>
      </c>
      <c r="O32" s="199" t="s">
        <v>19</v>
      </c>
      <c r="P32" s="32">
        <f t="shared" ca="1" si="1"/>
        <v>0</v>
      </c>
      <c r="Q32" s="26" t="e">
        <f ca="1">MIN(Q34,((-Q15-Q14)/2)*$P$3/100,Q31)</f>
        <v>#DIV/0!</v>
      </c>
      <c r="R32" s="33" t="str">
        <f>Q7&amp;" Frequency Bias Setting - (minimum of FRM, next year's FRO, or "&amp;P3&amp;"% of Projected Peak [Load + Gen]/2)"</f>
        <v>2012 Frequency Bias Setting - (minimum of FRM, next year's FRO, or 0.8% of Projected Peak [Load + Gen]/2)</v>
      </c>
      <c r="T32" s="123">
        <f>'BA Form 2 Event Data'!U35</f>
        <v>0</v>
      </c>
      <c r="U32" s="123">
        <f>'BA Form 2 Event Data'!AI35</f>
        <v>0</v>
      </c>
      <c r="V32" s="48"/>
      <c r="AQ32" s="225" t="s">
        <v>55</v>
      </c>
      <c r="AR32" s="225"/>
      <c r="AS32" s="225"/>
      <c r="AT32" s="225"/>
      <c r="AU32" s="225"/>
      <c r="AV32" s="63"/>
      <c r="AW32" s="63"/>
      <c r="AX32" s="63"/>
      <c r="AY32" s="63"/>
      <c r="AZ32" s="63"/>
      <c r="BA32" s="62"/>
    </row>
    <row r="33" spans="1:53" ht="15.75" customHeight="1">
      <c r="A33" s="1">
        <v>30</v>
      </c>
      <c r="B33" s="177">
        <f>IF(C33=" "," ",C33+LOOKUP(D33,TimeZones,'TimeZone Ref'!C$2:C$11))</f>
        <v>40639.126458333332</v>
      </c>
      <c r="C33" s="215">
        <v>40638.918124999997</v>
      </c>
      <c r="D33" s="186" t="s">
        <v>209</v>
      </c>
      <c r="E33" s="195">
        <f>IF(C33=" "," ",B33-LOOKUP(F33,TimeZones,'TimeZone Ref'!C$2:C$11))</f>
        <v>40638.918124999997</v>
      </c>
      <c r="F33" s="211" t="s">
        <v>209</v>
      </c>
      <c r="G33" s="179">
        <v>-0.09</v>
      </c>
      <c r="H33" s="121">
        <f>'BA Form 2 Event Data'!H36</f>
        <v>0</v>
      </c>
      <c r="I33" s="122">
        <f>'BA Form 2 Event Data'!W36-'BA Form 2 Event Data'!L36</f>
        <v>0</v>
      </c>
      <c r="J33" s="124">
        <f>'BA Form 2 Event Data'!M36</f>
        <v>0</v>
      </c>
      <c r="K33" s="43">
        <f ca="1">IF(CELL("type",Adjustments!$V33) = "v",(Adjustments!$D33+Adjustments!$G33+Adjustments!$J33+Adjustments!$M33+Adjustments!$S33),0)</f>
        <v>0</v>
      </c>
      <c r="L33" s="123">
        <f>'BA Form 2 Event Data'!X36</f>
        <v>0</v>
      </c>
      <c r="M33" s="43">
        <f ca="1">IF(CELL("type",Adjustments!$V33) = "v",(Adjustments!$E33+Adjustments!$H33+Adjustments!$K33+Adjustments!$N33+Adjustments!$Q33+Adjustments!$T33),0)</f>
        <v>0</v>
      </c>
      <c r="N33" s="43" t="e">
        <f t="shared" ca="1" si="2"/>
        <v>#DIV/0!</v>
      </c>
      <c r="O33" s="199" t="s">
        <v>19</v>
      </c>
      <c r="P33" s="32">
        <f t="shared" ca="1" si="1"/>
        <v>0</v>
      </c>
      <c r="Q33" s="34"/>
      <c r="R33" s="35"/>
      <c r="T33" s="123">
        <f>'BA Form 2 Event Data'!U36</f>
        <v>0</v>
      </c>
      <c r="U33" s="123">
        <f>'BA Form 2 Event Data'!AI36</f>
        <v>0</v>
      </c>
      <c r="V33" s="48"/>
      <c r="AN33" t="s">
        <v>19</v>
      </c>
      <c r="AQ33" s="225" t="s">
        <v>96</v>
      </c>
      <c r="AR33" s="225"/>
      <c r="AS33" s="225"/>
      <c r="AT33" s="225"/>
      <c r="AU33" s="225"/>
      <c r="AV33" s="63"/>
      <c r="AW33" s="63"/>
      <c r="AX33" s="63"/>
      <c r="AY33" s="63"/>
      <c r="AZ33" s="63"/>
      <c r="BA33" s="62"/>
    </row>
    <row r="34" spans="1:53" ht="16.5" customHeight="1" thickBot="1">
      <c r="A34" s="181">
        <v>31</v>
      </c>
      <c r="B34" s="182">
        <f>IF(C34=" "," ",C34+LOOKUP(D34,TimeZones,'TimeZone Ref'!C$2:C$11))</f>
        <v>40653.778425925928</v>
      </c>
      <c r="C34" s="213">
        <v>40653.570092592592</v>
      </c>
      <c r="D34" s="185" t="s">
        <v>209</v>
      </c>
      <c r="E34" s="196">
        <f>IF(C34=" "," ",B34-LOOKUP(F34,TimeZones,'TimeZone Ref'!C$2:C$11))</f>
        <v>40653.570092592592</v>
      </c>
      <c r="F34" s="211" t="s">
        <v>209</v>
      </c>
      <c r="G34" s="183">
        <v>-0.14499999999999999</v>
      </c>
      <c r="H34" s="121">
        <f>'BA Form 2 Event Data'!H37</f>
        <v>0</v>
      </c>
      <c r="I34" s="122">
        <f>'BA Form 2 Event Data'!W37-'BA Form 2 Event Data'!L37</f>
        <v>0</v>
      </c>
      <c r="J34" s="123">
        <f>'BA Form 2 Event Data'!M37</f>
        <v>0</v>
      </c>
      <c r="K34" s="43">
        <f ca="1">IF(CELL("type",Adjustments!$V34) = "v",(Adjustments!$D34+Adjustments!$G34+Adjustments!$J34+Adjustments!$M34+Adjustments!$S34),0)</f>
        <v>0</v>
      </c>
      <c r="L34" s="123">
        <f>'BA Form 2 Event Data'!X37</f>
        <v>0</v>
      </c>
      <c r="M34" s="43">
        <f ca="1">IF(CELL("type",Adjustments!$V34) = "v",(Adjustments!$E34+Adjustments!$H34+Adjustments!$K34+Adjustments!$N34+Adjustments!$Q34+Adjustments!$T34),0)</f>
        <v>0</v>
      </c>
      <c r="N34" s="43" t="e">
        <f t="shared" ca="1" si="2"/>
        <v>#DIV/0!</v>
      </c>
      <c r="O34" s="199" t="s">
        <v>19</v>
      </c>
      <c r="P34" s="32">
        <f t="shared" ca="1" si="1"/>
        <v>0</v>
      </c>
      <c r="Q34" s="27" t="e">
        <f ca="1">MEDIAN(N4:N45)</f>
        <v>#DIV/0!</v>
      </c>
      <c r="R34" s="36" t="str">
        <f>Q18&amp;" FRM - Median Frequency Response (MW/0.1Hz)"</f>
        <v>2011 FRM - Median Frequency Response (MW/0.1Hz)</v>
      </c>
      <c r="T34" s="123">
        <f>'BA Form 2 Event Data'!U37</f>
        <v>0</v>
      </c>
      <c r="U34" s="123">
        <f>'BA Form 2 Event Data'!AI37</f>
        <v>0</v>
      </c>
      <c r="V34" s="48"/>
      <c r="AN34" t="s">
        <v>70</v>
      </c>
      <c r="AQ34" s="225" t="s">
        <v>97</v>
      </c>
      <c r="AR34" s="225"/>
      <c r="AS34" s="225"/>
      <c r="AT34" s="225"/>
      <c r="AU34" s="225"/>
      <c r="AV34" s="63"/>
      <c r="AW34" s="63"/>
      <c r="AX34" s="63"/>
      <c r="AY34" s="63"/>
      <c r="AZ34" s="63"/>
      <c r="BA34" s="62"/>
    </row>
    <row r="35" spans="1:53" ht="15.75" customHeight="1">
      <c r="A35" s="181">
        <v>32</v>
      </c>
      <c r="B35" s="182">
        <f>IF(C35=" "," ",C35+LOOKUP(D35,TimeZones,'TimeZone Ref'!C$2:C$11))</f>
        <v>40661.185486111113</v>
      </c>
      <c r="C35" s="213">
        <v>40660.977152777778</v>
      </c>
      <c r="D35" s="185" t="s">
        <v>209</v>
      </c>
      <c r="E35" s="196">
        <f>IF(C35=" "," ",B35-LOOKUP(F35,TimeZones,'TimeZone Ref'!C$2:C$11))</f>
        <v>40660.977152777778</v>
      </c>
      <c r="F35" s="211" t="s">
        <v>209</v>
      </c>
      <c r="G35" s="183">
        <v>-0.13300000000000001</v>
      </c>
      <c r="H35" s="121">
        <f>'BA Form 2 Event Data'!H38</f>
        <v>0</v>
      </c>
      <c r="I35" s="122">
        <f>'BA Form 2 Event Data'!W38-'BA Form 2 Event Data'!L38</f>
        <v>0</v>
      </c>
      <c r="J35" s="123">
        <f>'BA Form 2 Event Data'!M38</f>
        <v>0</v>
      </c>
      <c r="K35" s="43">
        <f ca="1">IF(CELL("type",Adjustments!$V35) = "v",(Adjustments!$D35+Adjustments!$G35+Adjustments!$J35+Adjustments!$M35+Adjustments!$S35),0)</f>
        <v>0</v>
      </c>
      <c r="L35" s="123">
        <f>'BA Form 2 Event Data'!X38</f>
        <v>0</v>
      </c>
      <c r="M35" s="43">
        <f ca="1">IF(CELL("type",Adjustments!$V35) = "v",(Adjustments!$E35+Adjustments!$H35+Adjustments!$K35+Adjustments!$N35+Adjustments!$Q35+Adjustments!$T35),0)</f>
        <v>0</v>
      </c>
      <c r="N35" s="43" t="e">
        <f t="shared" ca="1" si="2"/>
        <v>#DIV/0!</v>
      </c>
      <c r="O35" s="199" t="s">
        <v>19</v>
      </c>
      <c r="P35" s="32">
        <f t="shared" ca="1" si="1"/>
        <v>0</v>
      </c>
      <c r="T35" s="123">
        <f>'BA Form 2 Event Data'!U38</f>
        <v>0</v>
      </c>
      <c r="U35" s="123">
        <f>'BA Form 2 Event Data'!AI38</f>
        <v>0</v>
      </c>
      <c r="V35" s="48"/>
      <c r="AQ35" s="225" t="s">
        <v>56</v>
      </c>
      <c r="AR35" s="225"/>
      <c r="AS35" s="225"/>
      <c r="AT35" s="225"/>
      <c r="AU35" s="225"/>
      <c r="AV35" s="63"/>
      <c r="AW35" s="63"/>
      <c r="AX35" s="63"/>
      <c r="AY35" s="63"/>
      <c r="AZ35" s="63"/>
      <c r="BA35" s="62"/>
    </row>
    <row r="36" spans="1:53" ht="15.75" customHeight="1" thickBot="1">
      <c r="A36" s="1">
        <v>33</v>
      </c>
      <c r="B36" s="177">
        <f>IF(C36=" "," ",C36+LOOKUP(D36,TimeZones,'TimeZone Ref'!C$2:C$11))</f>
        <v>40674.79488425926</v>
      </c>
      <c r="C36" s="215">
        <v>40674.586550925924</v>
      </c>
      <c r="D36" s="186" t="s">
        <v>209</v>
      </c>
      <c r="E36" s="195">
        <f>IF(C36=" "," ",B36-LOOKUP(F36,TimeZones,'TimeZone Ref'!C$2:C$11))</f>
        <v>40674.586550925924</v>
      </c>
      <c r="F36" s="211" t="s">
        <v>209</v>
      </c>
      <c r="G36" s="176">
        <v>-0.121</v>
      </c>
      <c r="H36" s="121">
        <f>'BA Form 2 Event Data'!H39</f>
        <v>0</v>
      </c>
      <c r="I36" s="122">
        <f>'BA Form 2 Event Data'!W39-'BA Form 2 Event Data'!L39</f>
        <v>0</v>
      </c>
      <c r="J36" s="124">
        <f>'BA Form 2 Event Data'!M39</f>
        <v>0</v>
      </c>
      <c r="K36" s="43">
        <f ca="1">IF(CELL("type",Adjustments!$V36) = "v",(Adjustments!$D36+Adjustments!$G36+Adjustments!$J36+Adjustments!$M36+Adjustments!$S36),0)</f>
        <v>0</v>
      </c>
      <c r="L36" s="123">
        <f>'BA Form 2 Event Data'!X39</f>
        <v>0</v>
      </c>
      <c r="M36" s="43">
        <f ca="1">IF(CELL("type",Adjustments!$V36) = "v",(Adjustments!$E36+Adjustments!$H36+Adjustments!$K36+Adjustments!$N36+Adjustments!$Q36+Adjustments!$T36),0)</f>
        <v>0</v>
      </c>
      <c r="N36" s="43" t="e">
        <f t="shared" ca="1" si="2"/>
        <v>#DIV/0!</v>
      </c>
      <c r="O36" s="199" t="s">
        <v>19</v>
      </c>
      <c r="P36" s="32">
        <f t="shared" ca="1" si="1"/>
        <v>0</v>
      </c>
      <c r="T36" s="123">
        <f>'BA Form 2 Event Data'!U39</f>
        <v>0</v>
      </c>
      <c r="U36" s="123">
        <f>'BA Form 2 Event Data'!AI39</f>
        <v>0</v>
      </c>
      <c r="V36" s="48"/>
      <c r="AQ36" s="225" t="s">
        <v>57</v>
      </c>
      <c r="AR36" s="225"/>
      <c r="AS36" s="225"/>
      <c r="AT36" s="225"/>
      <c r="AU36" s="225"/>
      <c r="AV36" s="63"/>
      <c r="AW36" s="63"/>
      <c r="AX36" s="63"/>
      <c r="AY36" s="63"/>
      <c r="AZ36" s="63"/>
      <c r="BA36" s="62"/>
    </row>
    <row r="37" spans="1:53" ht="15.75" customHeight="1" thickTop="1">
      <c r="A37" s="1">
        <v>34</v>
      </c>
      <c r="B37" s="177">
        <f>IF(C37=" "," ",C37+LOOKUP(D37,TimeZones,'TimeZone Ref'!C$2:C$11))</f>
        <v>40679.546273148153</v>
      </c>
      <c r="C37" s="215">
        <v>40679.337939814817</v>
      </c>
      <c r="D37" s="186" t="s">
        <v>209</v>
      </c>
      <c r="E37" s="195">
        <f>IF(C37=" "," ",B37-LOOKUP(F37,TimeZones,'TimeZone Ref'!C$2:C$11))</f>
        <v>40679.337939814817</v>
      </c>
      <c r="F37" s="211" t="s">
        <v>209</v>
      </c>
      <c r="G37" s="179">
        <v>-0.10100000000000001</v>
      </c>
      <c r="H37" s="121">
        <f>'BA Form 2 Event Data'!H40</f>
        <v>0</v>
      </c>
      <c r="I37" s="122">
        <f>'BA Form 2 Event Data'!W40-'BA Form 2 Event Data'!L40</f>
        <v>0</v>
      </c>
      <c r="J37" s="124">
        <f>'BA Form 2 Event Data'!M40</f>
        <v>0</v>
      </c>
      <c r="K37" s="43">
        <f ca="1">IF(CELL("type",Adjustments!$V37) = "v",(Adjustments!$D37+Adjustments!$G37+Adjustments!$J37+Adjustments!$M37+Adjustments!$S37),0)</f>
        <v>0</v>
      </c>
      <c r="L37" s="123">
        <f>'BA Form 2 Event Data'!X40</f>
        <v>0</v>
      </c>
      <c r="M37" s="43">
        <f ca="1">IF(CELL("type",Adjustments!$V37) = "v",(Adjustments!$E37+Adjustments!$H37+Adjustments!$K37+Adjustments!$N37+Adjustments!$Q37+Adjustments!$T37),0)</f>
        <v>0</v>
      </c>
      <c r="N37" s="43" t="e">
        <f t="shared" ca="1" si="2"/>
        <v>#DIV/0!</v>
      </c>
      <c r="O37" s="199" t="s">
        <v>19</v>
      </c>
      <c r="P37" s="32">
        <f t="shared" ca="1" si="1"/>
        <v>0</v>
      </c>
      <c r="Q37" s="112" t="s">
        <v>19</v>
      </c>
      <c r="R37" s="84" t="s">
        <v>157</v>
      </c>
      <c r="T37" s="123">
        <f>'BA Form 2 Event Data'!U40</f>
        <v>0</v>
      </c>
      <c r="U37" s="123">
        <f>'BA Form 2 Event Data'!AI40</f>
        <v>0</v>
      </c>
      <c r="V37" s="48"/>
      <c r="AQ37" s="225" t="s">
        <v>98</v>
      </c>
      <c r="AR37" s="225"/>
      <c r="AS37" s="225"/>
      <c r="AT37" s="225"/>
      <c r="AU37" s="225"/>
      <c r="AV37" s="63"/>
      <c r="AW37" s="63"/>
      <c r="AX37" s="63"/>
      <c r="AY37" s="63"/>
      <c r="AZ37" s="63"/>
      <c r="BA37" s="62"/>
    </row>
    <row r="38" spans="1:53" ht="15.75" customHeight="1">
      <c r="A38" s="181">
        <v>35</v>
      </c>
      <c r="B38" s="182">
        <f>IF(C38=" "," ",C38+LOOKUP(D38,TimeZones,'TimeZone Ref'!C$2:C$11))</f>
        <v>40682.797199074077</v>
      </c>
      <c r="C38" s="213">
        <v>40682.588865740741</v>
      </c>
      <c r="D38" s="185" t="s">
        <v>209</v>
      </c>
      <c r="E38" s="196">
        <f>IF(C38=" "," ",B38-LOOKUP(F38,TimeZones,'TimeZone Ref'!C$2:C$11))</f>
        <v>40682.588865740741</v>
      </c>
      <c r="F38" s="211" t="s">
        <v>209</v>
      </c>
      <c r="G38" s="183">
        <v>-0.19700000000000001</v>
      </c>
      <c r="H38" s="121">
        <f>'BA Form 2 Event Data'!H41</f>
        <v>0</v>
      </c>
      <c r="I38" s="122">
        <f>'BA Form 2 Event Data'!W41-'BA Form 2 Event Data'!L41</f>
        <v>0</v>
      </c>
      <c r="J38" s="123">
        <f>'BA Form 2 Event Data'!M41</f>
        <v>0</v>
      </c>
      <c r="K38" s="43">
        <f ca="1">IF(CELL("type",Adjustments!$V38) = "v",(Adjustments!$D38+Adjustments!$G38+Adjustments!$J38+Adjustments!$M38+Adjustments!$S38),0)</f>
        <v>0</v>
      </c>
      <c r="L38" s="123">
        <f>'BA Form 2 Event Data'!X41</f>
        <v>0</v>
      </c>
      <c r="M38" s="43">
        <f ca="1">IF(CELL("type",Adjustments!$V38) = "v",(Adjustments!$E38+Adjustments!$H38+Adjustments!$K38+Adjustments!$N38+Adjustments!$Q38+Adjustments!$T38),0)</f>
        <v>0</v>
      </c>
      <c r="N38" s="43" t="e">
        <f t="shared" ca="1" si="2"/>
        <v>#DIV/0!</v>
      </c>
      <c r="O38" s="199" t="s">
        <v>19</v>
      </c>
      <c r="P38" s="32">
        <f t="shared" ca="1" si="1"/>
        <v>0</v>
      </c>
      <c r="Q38" s="86"/>
      <c r="R38" s="108" t="s">
        <v>158</v>
      </c>
      <c r="T38" s="123">
        <f>'BA Form 2 Event Data'!U41</f>
        <v>0</v>
      </c>
      <c r="U38" s="123">
        <f>'BA Form 2 Event Data'!AI41</f>
        <v>0</v>
      </c>
      <c r="V38" s="48"/>
      <c r="AQ38" s="225" t="s">
        <v>58</v>
      </c>
      <c r="AR38" s="225"/>
      <c r="AS38" s="225"/>
      <c r="AT38" s="225"/>
      <c r="AU38" s="225"/>
      <c r="AV38" s="63"/>
      <c r="AW38" s="63"/>
      <c r="AX38" s="63"/>
      <c r="AY38" s="63"/>
      <c r="AZ38" s="63"/>
      <c r="BA38" s="62"/>
    </row>
    <row r="39" spans="1:53" ht="15.75" customHeight="1" thickBot="1">
      <c r="A39" s="181">
        <v>36</v>
      </c>
      <c r="B39" s="182">
        <f>IF(C39=" "," ",C39+LOOKUP(D39,TimeZones,'TimeZone Ref'!C$2:C$11))</f>
        <v>40686.940740740742</v>
      </c>
      <c r="C39" s="213">
        <v>40686.732407407406</v>
      </c>
      <c r="D39" s="185" t="s">
        <v>209</v>
      </c>
      <c r="E39" s="196">
        <f>IF(C39=" "," ",B39-LOOKUP(F39,TimeZones,'TimeZone Ref'!C$2:C$11))</f>
        <v>40686.732407407406</v>
      </c>
      <c r="F39" s="211" t="s">
        <v>209</v>
      </c>
      <c r="G39" s="183">
        <v>-9.1999999999999998E-2</v>
      </c>
      <c r="H39" s="121">
        <f>'BA Form 2 Event Data'!H42</f>
        <v>0</v>
      </c>
      <c r="I39" s="122">
        <f>'BA Form 2 Event Data'!W42-'BA Form 2 Event Data'!L42</f>
        <v>0</v>
      </c>
      <c r="J39" s="123">
        <f>'BA Form 2 Event Data'!M42</f>
        <v>0</v>
      </c>
      <c r="K39" s="43">
        <f ca="1">IF(CELL("type",Adjustments!$V39) = "v",(Adjustments!$D39+Adjustments!$G39+Adjustments!$J39+Adjustments!$M39+Adjustments!$S39),0)</f>
        <v>0</v>
      </c>
      <c r="L39" s="123">
        <f>'BA Form 2 Event Data'!X42</f>
        <v>0</v>
      </c>
      <c r="M39" s="43">
        <f ca="1">IF(CELL("type",Adjustments!$V39) = "v",(Adjustments!$E39+Adjustments!$H39+Adjustments!$K39+Adjustments!$N39+Adjustments!$Q39+Adjustments!$T39),0)</f>
        <v>0</v>
      </c>
      <c r="N39" s="43" t="e">
        <f t="shared" ca="1" si="2"/>
        <v>#DIV/0!</v>
      </c>
      <c r="O39" s="199" t="s">
        <v>19</v>
      </c>
      <c r="P39" s="32">
        <f t="shared" ca="1" si="1"/>
        <v>0</v>
      </c>
      <c r="Q39" s="113"/>
      <c r="R39" s="114"/>
      <c r="T39" s="123">
        <f>'BA Form 2 Event Data'!U42</f>
        <v>0</v>
      </c>
      <c r="U39" s="123">
        <f>'BA Form 2 Event Data'!AI42</f>
        <v>0</v>
      </c>
      <c r="V39" s="48"/>
      <c r="AQ39" s="225" t="s">
        <v>99</v>
      </c>
      <c r="AR39" s="225"/>
      <c r="AS39" s="225"/>
      <c r="AT39" s="225"/>
      <c r="AU39" s="225"/>
      <c r="AV39" s="63"/>
      <c r="AW39" s="63"/>
      <c r="AX39" s="63"/>
      <c r="AY39" s="63"/>
      <c r="AZ39" s="63"/>
      <c r="BA39" s="62"/>
    </row>
    <row r="40" spans="1:53" ht="15.75" customHeight="1" thickTop="1">
      <c r="A40" s="1">
        <v>37</v>
      </c>
      <c r="B40" s="177">
        <f>IF(C40=" "," ",C40+LOOKUP(D40,TimeZones,'TimeZone Ref'!C$2:C$11))</f>
        <v>40693.127175925925</v>
      </c>
      <c r="C40" s="215">
        <v>40692.918842592589</v>
      </c>
      <c r="D40" s="186" t="s">
        <v>209</v>
      </c>
      <c r="E40" s="195">
        <f>IF(C40=" "," ",B40-LOOKUP(F40,TimeZones,'TimeZone Ref'!C$2:C$11))</f>
        <v>40692.918842592589</v>
      </c>
      <c r="F40" s="211" t="s">
        <v>209</v>
      </c>
      <c r="G40" s="176">
        <v>-0.11799999999999999</v>
      </c>
      <c r="H40" s="121">
        <f>'BA Form 2 Event Data'!H43</f>
        <v>0</v>
      </c>
      <c r="I40" s="122">
        <f>'BA Form 2 Event Data'!W43-'BA Form 2 Event Data'!L43</f>
        <v>0</v>
      </c>
      <c r="J40" s="124">
        <f>'BA Form 2 Event Data'!M43</f>
        <v>0</v>
      </c>
      <c r="K40" s="43">
        <f ca="1">IF(CELL("type",Adjustments!$V40) = "v",(Adjustments!$D40+Adjustments!$G40+Adjustments!$J40+Adjustments!$M40+Adjustments!$S40),0)</f>
        <v>0</v>
      </c>
      <c r="L40" s="123">
        <f>'BA Form 2 Event Data'!X43</f>
        <v>0</v>
      </c>
      <c r="M40" s="43">
        <f ca="1">IF(CELL("type",Adjustments!$V40) = "v",(Adjustments!$E40+Adjustments!$H40+Adjustments!$K40+Adjustments!$N40+Adjustments!$Q40+Adjustments!$T40),0)</f>
        <v>0</v>
      </c>
      <c r="N40" s="43" t="e">
        <f t="shared" ca="1" si="2"/>
        <v>#DIV/0!</v>
      </c>
      <c r="O40" s="199" t="s">
        <v>19</v>
      </c>
      <c r="P40" s="32">
        <f t="shared" ca="1" si="1"/>
        <v>0</v>
      </c>
      <c r="Q40" s="116" t="s">
        <v>165</v>
      </c>
      <c r="R40" s="117" t="s">
        <v>0</v>
      </c>
      <c r="T40" s="123">
        <f>'BA Form 2 Event Data'!U43</f>
        <v>0</v>
      </c>
      <c r="U40" s="123">
        <f>'BA Form 2 Event Data'!AI43</f>
        <v>0</v>
      </c>
      <c r="V40" s="48"/>
      <c r="AQ40" s="225" t="s">
        <v>57</v>
      </c>
      <c r="AR40" s="225"/>
      <c r="AS40" s="225"/>
      <c r="AT40" s="225"/>
      <c r="AU40" s="225"/>
      <c r="AV40" s="63"/>
      <c r="AW40" s="63"/>
      <c r="AX40" s="63"/>
      <c r="AY40" s="63"/>
      <c r="AZ40" s="63"/>
      <c r="BA40" s="63"/>
    </row>
    <row r="41" spans="1:53" ht="15.75" customHeight="1">
      <c r="A41" s="1">
        <v>38</v>
      </c>
      <c r="B41" s="177">
        <f>IF(C41=" "," ",C41+LOOKUP(D41,TimeZones,'TimeZone Ref'!C$2:C$11))</f>
        <v>40716.762962962966</v>
      </c>
      <c r="C41" s="215">
        <v>40716.554629629631</v>
      </c>
      <c r="D41" s="186" t="s">
        <v>209</v>
      </c>
      <c r="E41" s="195">
        <f>IF(C41=" "," ",B41-LOOKUP(F41,TimeZones,'TimeZone Ref'!C$2:C$11))</f>
        <v>40716.554629629631</v>
      </c>
      <c r="F41" s="211" t="s">
        <v>209</v>
      </c>
      <c r="G41" s="179">
        <v>3.1E-2</v>
      </c>
      <c r="H41" s="121">
        <f>'BA Form 2 Event Data'!H44</f>
        <v>0</v>
      </c>
      <c r="I41" s="122">
        <f>'BA Form 2 Event Data'!W44-'BA Form 2 Event Data'!L44</f>
        <v>0</v>
      </c>
      <c r="J41" s="124">
        <f>'BA Form 2 Event Data'!M44</f>
        <v>0</v>
      </c>
      <c r="K41" s="43">
        <f ca="1">IF(CELL("type",Adjustments!$V41) = "v",(Adjustments!$D41+Adjustments!$G41+Adjustments!$J41+Adjustments!$M41+Adjustments!$S41),0)</f>
        <v>0</v>
      </c>
      <c r="L41" s="123">
        <f>'BA Form 2 Event Data'!X44</f>
        <v>0</v>
      </c>
      <c r="M41" s="43">
        <f ca="1">IF(CELL("type",Adjustments!$V41) = "v",(Adjustments!$E41+Adjustments!$H41+Adjustments!$K41+Adjustments!$N41+Adjustments!$Q41+Adjustments!$T41),0)</f>
        <v>0</v>
      </c>
      <c r="N41" s="43" t="e">
        <f t="shared" ca="1" si="2"/>
        <v>#DIV/0!</v>
      </c>
      <c r="O41" s="199" t="s">
        <v>19</v>
      </c>
      <c r="P41" s="32">
        <f t="shared" ca="1" si="1"/>
        <v>0</v>
      </c>
      <c r="Q41" s="106"/>
      <c r="R41" s="107"/>
      <c r="T41" s="123">
        <f>'BA Form 2 Event Data'!U44</f>
        <v>0</v>
      </c>
      <c r="U41" s="123">
        <f>'BA Form 2 Event Data'!AI44</f>
        <v>0</v>
      </c>
      <c r="V41" s="48"/>
      <c r="AQ41" s="225" t="s">
        <v>98</v>
      </c>
      <c r="AR41" s="225"/>
      <c r="AS41" s="225"/>
      <c r="AT41" s="225"/>
      <c r="AU41" s="225"/>
      <c r="AV41" s="63"/>
      <c r="AW41" s="63"/>
      <c r="AX41" s="63"/>
      <c r="AY41" s="63"/>
      <c r="AZ41" s="63"/>
      <c r="BA41" s="63"/>
    </row>
    <row r="42" spans="1:53" ht="15.75" customHeight="1">
      <c r="A42" s="181">
        <v>39</v>
      </c>
      <c r="B42" s="182">
        <f>IF(C42=" "," ",C42+LOOKUP(D42,TimeZones,'TimeZone Ref'!C$2:C$11))</f>
        <v>40721.745856481481</v>
      </c>
      <c r="C42" s="213">
        <v>40721.537523148145</v>
      </c>
      <c r="D42" s="185" t="s">
        <v>209</v>
      </c>
      <c r="E42" s="196">
        <f>IF(C42=" "," ",B42-LOOKUP(F42,TimeZones,'TimeZone Ref'!C$2:C$11))</f>
        <v>40721.537523148145</v>
      </c>
      <c r="F42" s="211" t="s">
        <v>209</v>
      </c>
      <c r="G42" s="183">
        <v>-0.13100000000000001</v>
      </c>
      <c r="H42" s="121">
        <f>'BA Form 2 Event Data'!H45</f>
        <v>0</v>
      </c>
      <c r="I42" s="122">
        <f>'BA Form 2 Event Data'!W45-'BA Form 2 Event Data'!L45</f>
        <v>0</v>
      </c>
      <c r="J42" s="123">
        <f>'BA Form 2 Event Data'!M45</f>
        <v>0</v>
      </c>
      <c r="K42" s="43">
        <f ca="1">IF(CELL("type",Adjustments!$V42) = "v",(Adjustments!$D42+Adjustments!$G42+Adjustments!$J42+Adjustments!$M42+Adjustments!$S42),0)</f>
        <v>0</v>
      </c>
      <c r="L42" s="123">
        <f>'BA Form 2 Event Data'!X45</f>
        <v>0</v>
      </c>
      <c r="M42" s="43">
        <f ca="1">IF(CELL("type",Adjustments!$V42) = "v",(Adjustments!$E42+Adjustments!$H42+Adjustments!$K42+Adjustments!$N42+Adjustments!$Q42+Adjustments!$T42),0)</f>
        <v>0</v>
      </c>
      <c r="N42" s="43" t="e">
        <f t="shared" ca="1" si="2"/>
        <v>#DIV/0!</v>
      </c>
      <c r="O42" s="199" t="s">
        <v>19</v>
      </c>
      <c r="P42" s="32">
        <f t="shared" ca="1" si="1"/>
        <v>0</v>
      </c>
      <c r="Q42" s="86"/>
      <c r="R42" s="108"/>
      <c r="T42" s="123">
        <f>'BA Form 2 Event Data'!U45</f>
        <v>0</v>
      </c>
      <c r="U42" s="123">
        <f>'BA Form 2 Event Data'!AI45</f>
        <v>0</v>
      </c>
      <c r="V42" s="48"/>
      <c r="AQ42" s="225" t="s">
        <v>58</v>
      </c>
      <c r="AR42" s="225"/>
      <c r="AS42" s="225"/>
      <c r="AT42" s="225"/>
      <c r="AU42" s="225"/>
      <c r="AV42" s="63"/>
      <c r="AW42" s="63"/>
      <c r="AX42" s="63"/>
      <c r="AY42" s="63"/>
      <c r="AZ42" s="63"/>
      <c r="BA42" s="63"/>
    </row>
    <row r="43" spans="1:53" ht="15.75" customHeight="1">
      <c r="A43" s="181">
        <v>40</v>
      </c>
      <c r="B43" s="182">
        <f>IF(C43=" "," ",C43+LOOKUP(D43,TimeZones,'TimeZone Ref'!C$2:C$11))</f>
        <v>40742.592546296299</v>
      </c>
      <c r="C43" s="213">
        <v>40742.384212962963</v>
      </c>
      <c r="D43" s="185" t="s">
        <v>209</v>
      </c>
      <c r="E43" s="196">
        <f>IF(C43=" "," ",B43-LOOKUP(F43,TimeZones,'TimeZone Ref'!C$2:C$11))</f>
        <v>40742.384212962963</v>
      </c>
      <c r="F43" s="211" t="s">
        <v>209</v>
      </c>
      <c r="G43" s="183">
        <v>-9.4E-2</v>
      </c>
      <c r="H43" s="121">
        <f>'BA Form 2 Event Data'!H46</f>
        <v>0</v>
      </c>
      <c r="I43" s="122">
        <f>'BA Form 2 Event Data'!W46-'BA Form 2 Event Data'!L46</f>
        <v>0</v>
      </c>
      <c r="J43" s="123">
        <f>'BA Form 2 Event Data'!M46</f>
        <v>0</v>
      </c>
      <c r="K43" s="43">
        <f ca="1">IF(CELL("type",Adjustments!$V43) = "v",(Adjustments!$D43+Adjustments!$G43+Adjustments!$J43+Adjustments!$M43+Adjustments!$S43),0)</f>
        <v>0</v>
      </c>
      <c r="L43" s="123">
        <f>'BA Form 2 Event Data'!X46</f>
        <v>0</v>
      </c>
      <c r="M43" s="43">
        <f ca="1">IF(CELL("type",Adjustments!$V43) = "v",(Adjustments!$E43+Adjustments!$H43+Adjustments!$K43+Adjustments!$N43+Adjustments!$Q43+Adjustments!$T43),0)</f>
        <v>0</v>
      </c>
      <c r="N43" s="43" t="e">
        <f t="shared" ca="1" si="2"/>
        <v>#DIV/0!</v>
      </c>
      <c r="O43" s="199" t="s">
        <v>19</v>
      </c>
      <c r="P43" s="32">
        <f t="shared" ca="1" si="1"/>
        <v>0</v>
      </c>
      <c r="Q43" s="86"/>
      <c r="R43" s="108"/>
      <c r="T43" s="123">
        <f>'BA Form 2 Event Data'!U46</f>
        <v>0</v>
      </c>
      <c r="U43" s="123">
        <f>'BA Form 2 Event Data'!AI46</f>
        <v>0</v>
      </c>
      <c r="V43" s="48"/>
      <c r="AQ43" s="225" t="s">
        <v>99</v>
      </c>
      <c r="AR43" s="225"/>
      <c r="AS43" s="225"/>
      <c r="AT43" s="225"/>
      <c r="AU43" s="225"/>
      <c r="AV43" s="63"/>
      <c r="AW43" s="63"/>
      <c r="AX43" s="63"/>
      <c r="AY43" s="63"/>
      <c r="AZ43" s="63"/>
      <c r="BA43" s="63"/>
    </row>
    <row r="44" spans="1:53" ht="15.75" customHeight="1">
      <c r="A44" s="1">
        <v>41</v>
      </c>
      <c r="B44" s="177">
        <f>IF(C44=" "," ",C44+LOOKUP(D44,TimeZones,'TimeZone Ref'!C$2:C$11))</f>
        <v>40743.076828703706</v>
      </c>
      <c r="C44" s="215">
        <v>40742.868495370371</v>
      </c>
      <c r="D44" s="186" t="s">
        <v>209</v>
      </c>
      <c r="E44" s="195">
        <f>IF(C44=" "," ",B44-LOOKUP(F44,TimeZones,'TimeZone Ref'!C$2:C$11))</f>
        <v>40742.868495370371</v>
      </c>
      <c r="F44" s="211" t="s">
        <v>209</v>
      </c>
      <c r="G44" s="176">
        <v>-0.128</v>
      </c>
      <c r="H44" s="121">
        <f>'BA Form 2 Event Data'!H47</f>
        <v>0</v>
      </c>
      <c r="I44" s="122">
        <f>'BA Form 2 Event Data'!W47-'BA Form 2 Event Data'!L47</f>
        <v>0</v>
      </c>
      <c r="J44" s="124">
        <f>'BA Form 2 Event Data'!M47</f>
        <v>0</v>
      </c>
      <c r="K44" s="43">
        <f ca="1">IF(CELL("type",Adjustments!$V44) = "v",(Adjustments!$D44+Adjustments!$G44+Adjustments!$J44+Adjustments!$M44+Adjustments!$S44),0)</f>
        <v>0</v>
      </c>
      <c r="L44" s="123">
        <f>'BA Form 2 Event Data'!X47</f>
        <v>0</v>
      </c>
      <c r="M44" s="43">
        <f ca="1">IF(CELL("type",Adjustments!$V44) = "v",(Adjustments!$E44+Adjustments!$H44+Adjustments!$K44+Adjustments!$N44+Adjustments!$Q44+Adjustments!$T44),0)</f>
        <v>0</v>
      </c>
      <c r="N44" s="43" t="e">
        <f t="shared" ca="1" si="2"/>
        <v>#DIV/0!</v>
      </c>
      <c r="O44" s="199" t="s">
        <v>19</v>
      </c>
      <c r="P44" s="32">
        <f t="shared" ca="1" si="1"/>
        <v>0</v>
      </c>
      <c r="Q44" s="86"/>
      <c r="R44" s="108"/>
      <c r="T44" s="123">
        <f>'BA Form 2 Event Data'!U47</f>
        <v>0</v>
      </c>
      <c r="U44" s="123">
        <f>'BA Form 2 Event Data'!AI47</f>
        <v>0</v>
      </c>
      <c r="V44" s="48"/>
      <c r="AQ44" s="225" t="s">
        <v>57</v>
      </c>
      <c r="AR44" s="225"/>
      <c r="AS44" s="225"/>
      <c r="AT44" s="225"/>
      <c r="AU44" s="225"/>
      <c r="AV44" s="63"/>
      <c r="AW44" s="63"/>
      <c r="AX44" s="63"/>
      <c r="AY44" s="63"/>
      <c r="AZ44" s="63"/>
      <c r="BA44" s="63"/>
    </row>
    <row r="45" spans="1:53" ht="15.75" customHeight="1">
      <c r="A45" s="1">
        <v>42</v>
      </c>
      <c r="B45" s="177">
        <f>IF(C45=" "," ",C45+LOOKUP(D45,TimeZones,'TimeZone Ref'!C$2:C$11))</f>
        <v>40745.012060185189</v>
      </c>
      <c r="C45" s="215">
        <v>40744.803726851853</v>
      </c>
      <c r="D45" s="186" t="s">
        <v>209</v>
      </c>
      <c r="E45" s="195">
        <f>IF(C45=" "," ",B45-LOOKUP(F45,TimeZones,'TimeZone Ref'!C$2:C$11))</f>
        <v>40744.803726851853</v>
      </c>
      <c r="F45" s="211" t="s">
        <v>209</v>
      </c>
      <c r="G45" s="179">
        <v>-0.19600000000000001</v>
      </c>
      <c r="H45" s="121">
        <f>'BA Form 2 Event Data'!H48</f>
        <v>0</v>
      </c>
      <c r="I45" s="122">
        <f>'BA Form 2 Event Data'!W48-'BA Form 2 Event Data'!L48</f>
        <v>0</v>
      </c>
      <c r="J45" s="124">
        <f>'BA Form 2 Event Data'!M48</f>
        <v>0</v>
      </c>
      <c r="K45" s="43">
        <f ca="1">IF(CELL("type",Adjustments!$V45) = "v",(Adjustments!$D45+Adjustments!$G45+Adjustments!$J45+Adjustments!$M45+Adjustments!$S45),0)</f>
        <v>0</v>
      </c>
      <c r="L45" s="123">
        <f>'BA Form 2 Event Data'!X48</f>
        <v>0</v>
      </c>
      <c r="M45" s="43">
        <f ca="1">IF(CELL("type",Adjustments!$V45) = "v",(Adjustments!$E45+Adjustments!$H45+Adjustments!$K45+Adjustments!$N45+Adjustments!$Q45+Adjustments!$T45),0)</f>
        <v>0</v>
      </c>
      <c r="N45" s="43" t="e">
        <f t="shared" ca="1" si="2"/>
        <v>#DIV/0!</v>
      </c>
      <c r="O45" s="199" t="s">
        <v>19</v>
      </c>
      <c r="P45" s="32">
        <f t="shared" ca="1" si="1"/>
        <v>0</v>
      </c>
      <c r="Q45" s="86"/>
      <c r="R45" s="108"/>
      <c r="T45" s="123">
        <f>'BA Form 2 Event Data'!U48</f>
        <v>0</v>
      </c>
      <c r="U45" s="123">
        <f>'BA Form 2 Event Data'!AI48</f>
        <v>0</v>
      </c>
      <c r="V45" s="48"/>
      <c r="AQ45" s="225" t="s">
        <v>98</v>
      </c>
      <c r="AR45" s="225"/>
      <c r="AS45" s="225"/>
      <c r="AT45" s="225"/>
      <c r="AU45" s="225"/>
      <c r="AV45" s="63"/>
      <c r="AW45" s="63"/>
      <c r="AX45" s="63"/>
      <c r="AY45" s="63"/>
      <c r="AZ45" s="63"/>
      <c r="BA45" s="63"/>
    </row>
    <row r="46" spans="1:53" ht="15.75" customHeight="1">
      <c r="A46" s="181">
        <v>43</v>
      </c>
      <c r="B46" s="182">
        <f>IF(C46=" "," ",C46+LOOKUP(D46,TimeZones,'TimeZone Ref'!C$2:C$11))</f>
        <v>40748.707638888889</v>
      </c>
      <c r="C46" s="213">
        <v>40748.499305555553</v>
      </c>
      <c r="D46" s="185" t="s">
        <v>209</v>
      </c>
      <c r="E46" s="196">
        <f>IF(C46=" "," ",B46-LOOKUP(F46,TimeZones,'TimeZone Ref'!C$2:C$11))</f>
        <v>40748.499305555553</v>
      </c>
      <c r="F46" s="211" t="s">
        <v>209</v>
      </c>
      <c r="G46" s="183">
        <v>-0.10299999999999999</v>
      </c>
      <c r="H46" s="121">
        <f>'BA Form 2 Event Data'!H49</f>
        <v>0</v>
      </c>
      <c r="I46" s="122">
        <f>'BA Form 2 Event Data'!W49-'BA Form 2 Event Data'!L49</f>
        <v>0</v>
      </c>
      <c r="J46" s="124">
        <f>'BA Form 2 Event Data'!M49</f>
        <v>0</v>
      </c>
      <c r="K46" s="43">
        <f ca="1">IF(CELL("type",Adjustments!$V68) = "v",(Adjustments!$D68+Adjustments!$G68+Adjustments!$J68+Adjustments!$M68+Adjustments!$S68),0)</f>
        <v>0</v>
      </c>
      <c r="L46" s="123">
        <f>'BA Form 2 Event Data'!X49</f>
        <v>0</v>
      </c>
      <c r="M46" s="43">
        <f ca="1">IF(CELL("type",Adjustments!$V68) = "v",(Adjustments!$E68+Adjustments!$H68+Adjustments!$K68+Adjustments!$N68+Adjustments!$Q68+Adjustments!$T68),0)</f>
        <v>0</v>
      </c>
      <c r="N46" s="43" t="e">
        <f t="shared" ca="1" si="2"/>
        <v>#DIV/0!</v>
      </c>
      <c r="O46" s="199" t="s">
        <v>19</v>
      </c>
      <c r="P46" s="32">
        <f t="shared" ca="1" si="1"/>
        <v>0</v>
      </c>
      <c r="Q46" s="109"/>
      <c r="R46" s="108"/>
      <c r="AQ46" s="225" t="s">
        <v>100</v>
      </c>
      <c r="AR46" s="225"/>
      <c r="AS46" s="225"/>
      <c r="AT46" s="225"/>
      <c r="AU46" s="225"/>
      <c r="AV46" s="63"/>
      <c r="AW46" s="63"/>
      <c r="AX46" s="63"/>
      <c r="AY46" s="63"/>
      <c r="AZ46" s="63"/>
      <c r="BA46" s="62"/>
    </row>
    <row r="47" spans="1:53" ht="16.5" customHeight="1">
      <c r="A47" s="181">
        <v>44</v>
      </c>
      <c r="B47" s="182">
        <f>IF(C47=" "," ",C47+LOOKUP(D47,TimeZones,'TimeZone Ref'!C$2:C$11))</f>
        <v>40756.642361111117</v>
      </c>
      <c r="C47" s="213">
        <v>40756.434027777781</v>
      </c>
      <c r="D47" s="185" t="s">
        <v>209</v>
      </c>
      <c r="E47" s="196">
        <f>IF(C47=" "," ",B47-LOOKUP(F47,TimeZones,'TimeZone Ref'!C$2:C$11))</f>
        <v>40756.434027777781</v>
      </c>
      <c r="F47" s="211" t="s">
        <v>209</v>
      </c>
      <c r="G47" s="183">
        <v>-9.2999999999999999E-2</v>
      </c>
      <c r="H47" s="121">
        <f>'BA Form 2 Event Data'!H50</f>
        <v>0</v>
      </c>
      <c r="I47" s="122">
        <f>'BA Form 2 Event Data'!W50-'BA Form 2 Event Data'!L50</f>
        <v>0</v>
      </c>
      <c r="J47" s="124">
        <f>'BA Form 2 Event Data'!M50</f>
        <v>0</v>
      </c>
      <c r="K47" s="43">
        <f ca="1">IF(CELL("type",Adjustments!$V69) = "v",(Adjustments!$D69+Adjustments!$G69+Adjustments!$J69+Adjustments!$M69+Adjustments!$S69),0)</f>
        <v>0</v>
      </c>
      <c r="L47" s="123">
        <f>'BA Form 2 Event Data'!X50</f>
        <v>0</v>
      </c>
      <c r="M47" s="43">
        <f ca="1">IF(CELL("type",Adjustments!$V69) = "v",(Adjustments!$E69+Adjustments!$H69+Adjustments!$K69+Adjustments!$N69+Adjustments!$Q69+Adjustments!$T69),0)</f>
        <v>0</v>
      </c>
      <c r="N47" s="43" t="e">
        <f t="shared" ca="1" si="2"/>
        <v>#DIV/0!</v>
      </c>
      <c r="O47" s="199" t="s">
        <v>19</v>
      </c>
      <c r="P47" s="32">
        <f t="shared" ca="1" si="1"/>
        <v>0</v>
      </c>
      <c r="Q47" s="109"/>
      <c r="R47" s="108"/>
      <c r="AQ47" s="225" t="s">
        <v>59</v>
      </c>
      <c r="AR47" s="225"/>
      <c r="AS47" s="225"/>
      <c r="AT47" s="225"/>
      <c r="AU47" s="225"/>
      <c r="AV47" s="63"/>
      <c r="AW47" s="63"/>
      <c r="AX47" s="63"/>
      <c r="AY47" s="63"/>
      <c r="AZ47" s="63"/>
      <c r="BA47" s="62"/>
    </row>
    <row r="48" spans="1:53" ht="16.5" customHeight="1">
      <c r="A48" s="1">
        <v>45</v>
      </c>
      <c r="B48" s="177">
        <f>IF(C48=" "," ",C48+LOOKUP(D48,TimeZones,'TimeZone Ref'!C$2:C$11))</f>
        <v>40779.306967592594</v>
      </c>
      <c r="C48" s="215">
        <v>40779.098634259259</v>
      </c>
      <c r="D48" s="186" t="s">
        <v>209</v>
      </c>
      <c r="E48" s="195">
        <f>IF(C48=" "," ",B48-LOOKUP(F48,TimeZones,'TimeZone Ref'!C$2:C$11))</f>
        <v>40779.098634259259</v>
      </c>
      <c r="F48" s="211" t="s">
        <v>209</v>
      </c>
      <c r="G48" s="176">
        <v>-0.10199999999999999</v>
      </c>
      <c r="H48" s="121">
        <f>'BA Form 2 Event Data'!H51</f>
        <v>0</v>
      </c>
      <c r="I48" s="122">
        <f>'BA Form 2 Event Data'!W51-'BA Form 2 Event Data'!L51</f>
        <v>0</v>
      </c>
      <c r="J48" s="124">
        <f>'BA Form 2 Event Data'!M51</f>
        <v>0</v>
      </c>
      <c r="K48" s="43">
        <f ca="1">IF(CELL("type",Adjustments!$V70) = "v",(Adjustments!$D70+Adjustments!$G70+Adjustments!$J70+Adjustments!$M70+Adjustments!$S70),0)</f>
        <v>0</v>
      </c>
      <c r="L48" s="123">
        <f>'BA Form 2 Event Data'!X51</f>
        <v>0</v>
      </c>
      <c r="M48" s="43">
        <f ca="1">IF(CELL("type",Adjustments!$V70) = "v",(Adjustments!$E70+Adjustments!$H70+Adjustments!$K70+Adjustments!$N70+Adjustments!$Q70+Adjustments!$T70),0)</f>
        <v>0</v>
      </c>
      <c r="N48" s="43" t="e">
        <f t="shared" ca="1" si="2"/>
        <v>#DIV/0!</v>
      </c>
      <c r="O48" s="199" t="s">
        <v>19</v>
      </c>
      <c r="P48" s="32">
        <f t="shared" ca="1" si="1"/>
        <v>0</v>
      </c>
      <c r="Q48" s="109"/>
      <c r="R48" s="108"/>
      <c r="AQ48" s="225" t="s">
        <v>101</v>
      </c>
      <c r="AR48" s="225"/>
      <c r="AS48" s="225"/>
      <c r="AT48" s="225"/>
      <c r="AU48" s="225"/>
      <c r="AV48" s="63"/>
      <c r="AW48" s="63"/>
      <c r="AX48" s="63"/>
      <c r="AY48" s="63"/>
      <c r="AZ48" s="63"/>
      <c r="BA48" s="62"/>
    </row>
    <row r="49" spans="1:53" ht="16.5" customHeight="1" thickBot="1">
      <c r="A49" s="1">
        <v>46</v>
      </c>
      <c r="B49" s="177">
        <f>IF(C49=" "," ",C49+LOOKUP(D49,TimeZones,'TimeZone Ref'!C$2:C$11))</f>
        <v>40787.108888888892</v>
      </c>
      <c r="C49" s="215">
        <v>40786.900555555556</v>
      </c>
      <c r="D49" s="186" t="s">
        <v>209</v>
      </c>
      <c r="E49" s="195">
        <f>IF(C49=" "," ",B49-LOOKUP(F49,TimeZones,'TimeZone Ref'!C$2:C$11))</f>
        <v>40786.900555555556</v>
      </c>
      <c r="F49" s="211" t="s">
        <v>209</v>
      </c>
      <c r="G49" s="179">
        <v>-0.09</v>
      </c>
      <c r="H49" s="121">
        <f>'BA Form 2 Event Data'!H52</f>
        <v>0</v>
      </c>
      <c r="I49" s="122">
        <f>'BA Form 2 Event Data'!W52-'BA Form 2 Event Data'!L52</f>
        <v>0</v>
      </c>
      <c r="J49" s="124">
        <f>'BA Form 2 Event Data'!M52</f>
        <v>0</v>
      </c>
      <c r="K49" s="43">
        <f ca="1">IF(CELL("type",Adjustments!$V71) = "v",(Adjustments!$D71+Adjustments!$G71+Adjustments!$J71+Adjustments!$M71+Adjustments!$S71),0)</f>
        <v>0</v>
      </c>
      <c r="L49" s="123">
        <f>'BA Form 2 Event Data'!X52</f>
        <v>0</v>
      </c>
      <c r="M49" s="43">
        <f ca="1">IF(CELL("type",Adjustments!$V71) = "v",(Adjustments!$E71+Adjustments!$H71+Adjustments!$K71+Adjustments!$N71+Adjustments!$Q71+Adjustments!$T71),0)</f>
        <v>0</v>
      </c>
      <c r="N49" s="43" t="e">
        <f t="shared" ca="1" si="2"/>
        <v>#DIV/0!</v>
      </c>
      <c r="O49" s="199" t="s">
        <v>19</v>
      </c>
      <c r="P49" s="32">
        <f t="shared" ca="1" si="1"/>
        <v>0</v>
      </c>
      <c r="Q49" s="110"/>
      <c r="R49" s="111"/>
      <c r="AQ49" s="225" t="s">
        <v>102</v>
      </c>
      <c r="AR49" s="225"/>
      <c r="AS49" s="225"/>
      <c r="AT49" s="225"/>
      <c r="AU49" s="225"/>
      <c r="AV49" s="63"/>
      <c r="AW49" s="63"/>
      <c r="AX49" s="63"/>
      <c r="AY49" s="63"/>
      <c r="AZ49" s="63"/>
      <c r="BA49" s="62"/>
    </row>
    <row r="50" spans="1:53" ht="15.75" customHeight="1" thickTop="1" thickBot="1">
      <c r="A50" s="181">
        <v>47</v>
      </c>
      <c r="B50" s="182">
        <f>IF(C50=" "," ",C50+LOOKUP(D50,TimeZones,'TimeZone Ref'!C$2:C$11))</f>
        <v>40790.363495370373</v>
      </c>
      <c r="C50" s="213">
        <v>40790.155162037037</v>
      </c>
      <c r="D50" s="185" t="s">
        <v>209</v>
      </c>
      <c r="E50" s="196">
        <f>IF(C50=" "," ",B50-LOOKUP(F50,TimeZones,'TimeZone Ref'!C$2:C$11))</f>
        <v>40790.155162037037</v>
      </c>
      <c r="F50" s="211" t="s">
        <v>209</v>
      </c>
      <c r="G50" s="183">
        <v>-9.4E-2</v>
      </c>
      <c r="H50" s="121">
        <f>'BA Form 2 Event Data'!H53</f>
        <v>0</v>
      </c>
      <c r="I50" s="122">
        <f>'BA Form 2 Event Data'!W53-'BA Form 2 Event Data'!L53</f>
        <v>0</v>
      </c>
      <c r="J50" s="124">
        <f>'BA Form 2 Event Data'!M53</f>
        <v>0</v>
      </c>
      <c r="K50" s="43">
        <f ca="1">IF(CELL("type",Adjustments!$V72) = "v",(Adjustments!$D72+Adjustments!$G72+Adjustments!$J72+Adjustments!$M72+Adjustments!$S72),0)</f>
        <v>0</v>
      </c>
      <c r="L50" s="123">
        <f>'BA Form 2 Event Data'!X53</f>
        <v>0</v>
      </c>
      <c r="M50" s="43">
        <f ca="1">IF(CELL("type",Adjustments!$V72) = "v",(Adjustments!$E72+Adjustments!$H72+Adjustments!$K72+Adjustments!$N72+Adjustments!$Q72+Adjustments!$T72),0)</f>
        <v>0</v>
      </c>
      <c r="N50" s="43" t="e">
        <f t="shared" ca="1" si="2"/>
        <v>#DIV/0!</v>
      </c>
      <c r="O50" s="199" t="s">
        <v>19</v>
      </c>
      <c r="P50" s="32">
        <f t="shared" ca="1" si="1"/>
        <v>0</v>
      </c>
      <c r="AQ50" s="225" t="s">
        <v>103</v>
      </c>
      <c r="AR50" s="225"/>
      <c r="AS50" s="225"/>
      <c r="AT50" s="225"/>
      <c r="AU50" s="225"/>
      <c r="AV50" s="63"/>
      <c r="AW50" s="63"/>
      <c r="AX50" s="63"/>
      <c r="AY50" s="63"/>
      <c r="AZ50" s="63"/>
      <c r="BA50" s="62"/>
    </row>
    <row r="51" spans="1:53" ht="13.5" thickTop="1">
      <c r="A51" s="181">
        <v>48</v>
      </c>
      <c r="B51" s="182">
        <f>IF(C51=" "," ",C51+LOOKUP(D51,TimeZones,'TimeZone Ref'!C$2:C$11))</f>
        <v>40790.633773148147</v>
      </c>
      <c r="C51" s="213">
        <v>40790.425439814811</v>
      </c>
      <c r="D51" s="185" t="s">
        <v>209</v>
      </c>
      <c r="E51" s="196">
        <f>IF(C51=" "," ",B51-LOOKUP(F51,TimeZones,'TimeZone Ref'!C$2:C$11))</f>
        <v>40790.425439814811</v>
      </c>
      <c r="F51" s="211" t="s">
        <v>209</v>
      </c>
      <c r="G51" s="183">
        <v>-9.5000000000000001E-2</v>
      </c>
      <c r="H51" s="121">
        <f>'BA Form 2 Event Data'!H54</f>
        <v>0</v>
      </c>
      <c r="I51" s="122">
        <f>'BA Form 2 Event Data'!W54-'BA Form 2 Event Data'!L54</f>
        <v>0</v>
      </c>
      <c r="J51" s="124">
        <f>'BA Form 2 Event Data'!M54</f>
        <v>0</v>
      </c>
      <c r="K51" s="43">
        <f ca="1">IF(CELL("type",Adjustments!$V73) = "v",(Adjustments!$D73+Adjustments!$G73+Adjustments!$J73+Adjustments!$M73+Adjustments!$S73),0)</f>
        <v>0</v>
      </c>
      <c r="L51" s="123">
        <f>'BA Form 2 Event Data'!X54</f>
        <v>0</v>
      </c>
      <c r="M51" s="43">
        <f ca="1">IF(CELL("type",Adjustments!$V73) = "v",(Adjustments!$E73+Adjustments!$H73+Adjustments!$K73+Adjustments!$N73+Adjustments!$Q73+Adjustments!$T73),0)</f>
        <v>0</v>
      </c>
      <c r="N51" s="43" t="e">
        <f t="shared" ca="1" si="2"/>
        <v>#DIV/0!</v>
      </c>
      <c r="O51" s="199" t="s">
        <v>19</v>
      </c>
      <c r="P51" s="32">
        <f t="shared" ca="1" si="1"/>
        <v>0</v>
      </c>
      <c r="Q51" s="112" t="s">
        <v>19</v>
      </c>
      <c r="R51" s="115" t="s">
        <v>159</v>
      </c>
    </row>
    <row r="52" spans="1:53">
      <c r="A52" s="1">
        <v>49</v>
      </c>
      <c r="B52" s="177">
        <f>IF(C52=" "," ",C52+LOOKUP(D52,TimeZones,'TimeZone Ref'!C$2:C$11))</f>
        <v>40792.403819444444</v>
      </c>
      <c r="C52" s="215">
        <v>40792.195486111108</v>
      </c>
      <c r="D52" s="186" t="s">
        <v>209</v>
      </c>
      <c r="E52" s="195">
        <f>IF(C52=" "," ",B52-LOOKUP(F52,TimeZones,'TimeZone Ref'!C$2:C$11))</f>
        <v>40792.195486111108</v>
      </c>
      <c r="F52" s="211" t="s">
        <v>209</v>
      </c>
      <c r="G52" s="176">
        <v>-0.109</v>
      </c>
      <c r="H52" s="121">
        <f>'BA Form 2 Event Data'!H55</f>
        <v>0</v>
      </c>
      <c r="I52" s="122">
        <f>'BA Form 2 Event Data'!W55-'BA Form 2 Event Data'!L55</f>
        <v>0</v>
      </c>
      <c r="J52" s="124">
        <f>'BA Form 2 Event Data'!M55</f>
        <v>0</v>
      </c>
      <c r="K52" s="43">
        <f ca="1">IF(CELL("type",Adjustments!$V74) = "v",(Adjustments!$D74+Adjustments!$G74+Adjustments!$J74+Adjustments!$M74+Adjustments!$S74),0)</f>
        <v>0</v>
      </c>
      <c r="L52" s="123">
        <f>'BA Form 2 Event Data'!X55</f>
        <v>0</v>
      </c>
      <c r="M52" s="43">
        <f ca="1">IF(CELL("type",Adjustments!$V74) = "v",(Adjustments!$E74+Adjustments!$H74+Adjustments!$K74+Adjustments!$N74+Adjustments!$Q74+Adjustments!$T74),0)</f>
        <v>0</v>
      </c>
      <c r="N52" s="43" t="e">
        <f t="shared" ca="1" si="2"/>
        <v>#DIV/0!</v>
      </c>
      <c r="O52" s="199" t="s">
        <v>19</v>
      </c>
      <c r="P52" s="32">
        <f t="shared" ca="1" si="1"/>
        <v>0</v>
      </c>
      <c r="Q52" s="86"/>
      <c r="R52" s="108" t="s">
        <v>158</v>
      </c>
    </row>
    <row r="53" spans="1:53" ht="13.5" thickBot="1">
      <c r="A53" s="1">
        <v>50</v>
      </c>
      <c r="B53" s="177">
        <f>IF(C53=" "," ",C53+LOOKUP(D53,TimeZones,'TimeZone Ref'!C$2:C$11))</f>
        <v>40805.274537037039</v>
      </c>
      <c r="C53" s="215">
        <v>40805.066203703704</v>
      </c>
      <c r="D53" s="186" t="s">
        <v>209</v>
      </c>
      <c r="E53" s="195">
        <f>IF(C53=" "," ",B53-LOOKUP(F53,TimeZones,'TimeZone Ref'!C$2:C$11))</f>
        <v>40805.066203703704</v>
      </c>
      <c r="F53" s="211" t="s">
        <v>209</v>
      </c>
      <c r="G53" s="179">
        <v>-0.13900000000000001</v>
      </c>
      <c r="H53" s="121">
        <f>'BA Form 2 Event Data'!H56</f>
        <v>0</v>
      </c>
      <c r="I53" s="122">
        <f>'BA Form 2 Event Data'!W56-'BA Form 2 Event Data'!L56</f>
        <v>0</v>
      </c>
      <c r="J53" s="124">
        <f>'BA Form 2 Event Data'!M56</f>
        <v>0</v>
      </c>
      <c r="K53" s="43">
        <f ca="1">IF(CELL("type",Adjustments!$V75) = "v",(Adjustments!$D75+Adjustments!$G75+Adjustments!$J75+Adjustments!$M75+Adjustments!$S75),0)</f>
        <v>0</v>
      </c>
      <c r="L53" s="123">
        <f>'BA Form 2 Event Data'!X56</f>
        <v>0</v>
      </c>
      <c r="M53" s="43">
        <f ca="1">IF(CELL("type",Adjustments!$V75) = "v",(Adjustments!$E75+Adjustments!$H75+Adjustments!$K75+Adjustments!$N75+Adjustments!$Q75+Adjustments!$T75),0)</f>
        <v>0</v>
      </c>
      <c r="N53" s="43" t="e">
        <f t="shared" ca="1" si="2"/>
        <v>#DIV/0!</v>
      </c>
      <c r="O53" s="199" t="s">
        <v>19</v>
      </c>
      <c r="P53" s="32">
        <f t="shared" ca="1" si="1"/>
        <v>0</v>
      </c>
      <c r="Q53" s="113"/>
      <c r="R53" s="114"/>
    </row>
    <row r="54" spans="1:53" ht="16.5" thickTop="1">
      <c r="A54" s="181">
        <v>51</v>
      </c>
      <c r="B54" s="182">
        <f>IF(C54=" "," ",C54+LOOKUP(D54,TimeZones,'TimeZone Ref'!C$2:C$11))</f>
        <v>40814.728148148148</v>
      </c>
      <c r="C54" s="213">
        <v>40814.519814814812</v>
      </c>
      <c r="D54" s="185" t="s">
        <v>209</v>
      </c>
      <c r="E54" s="196">
        <f>IF(C54=" "," ",B54-LOOKUP(F54,TimeZones,'TimeZone Ref'!C$2:C$11))</f>
        <v>40814.519814814812</v>
      </c>
      <c r="F54" s="211" t="s">
        <v>209</v>
      </c>
      <c r="G54" s="183">
        <v>-9.2999999999999999E-2</v>
      </c>
      <c r="H54" s="121">
        <f>'BA Form 2 Event Data'!H57</f>
        <v>0</v>
      </c>
      <c r="I54" s="122">
        <f>'BA Form 2 Event Data'!W57-'BA Form 2 Event Data'!L57</f>
        <v>0</v>
      </c>
      <c r="J54" s="124">
        <f>'BA Form 2 Event Data'!M57</f>
        <v>0</v>
      </c>
      <c r="K54" s="43">
        <f ca="1">IF(CELL("type",Adjustments!$V76) = "v",(Adjustments!$D76+Adjustments!$G76+Adjustments!$J76+Adjustments!$M76+Adjustments!$S76),0)</f>
        <v>0</v>
      </c>
      <c r="L54" s="123">
        <f>'BA Form 2 Event Data'!X57</f>
        <v>0</v>
      </c>
      <c r="M54" s="43">
        <f ca="1">IF(CELL("type",Adjustments!$V76) = "v",(Adjustments!$E76+Adjustments!$H76+Adjustments!$K76+Adjustments!$N76+Adjustments!$Q76+Adjustments!$T76),0)</f>
        <v>0</v>
      </c>
      <c r="N54" s="43" t="e">
        <f t="shared" ca="1" si="2"/>
        <v>#DIV/0!</v>
      </c>
      <c r="O54" s="199" t="s">
        <v>19</v>
      </c>
      <c r="P54" s="32">
        <f t="shared" ca="1" si="1"/>
        <v>0</v>
      </c>
      <c r="Q54" s="116" t="s">
        <v>165</v>
      </c>
      <c r="R54" s="117" t="s">
        <v>0</v>
      </c>
      <c r="V54" s="45"/>
    </row>
    <row r="55" spans="1:53" ht="15.75">
      <c r="A55" s="181">
        <v>52</v>
      </c>
      <c r="B55" s="182">
        <f>IF(C55=" "," ",C55+LOOKUP(D55,TimeZones,'TimeZone Ref'!C$2:C$11))</f>
        <v>40816.710879629631</v>
      </c>
      <c r="C55" s="213">
        <v>40816.502546296295</v>
      </c>
      <c r="D55" s="185" t="s">
        <v>209</v>
      </c>
      <c r="E55" s="196">
        <f>IF(C55=" "," ",B55-LOOKUP(F55,TimeZones,'TimeZone Ref'!C$2:C$11))</f>
        <v>40816.502546296295</v>
      </c>
      <c r="F55" s="211" t="s">
        <v>209</v>
      </c>
      <c r="G55" s="183">
        <v>-8.4000000000000005E-2</v>
      </c>
      <c r="H55" s="121">
        <f>'BA Form 2 Event Data'!H58</f>
        <v>0</v>
      </c>
      <c r="I55" s="122">
        <f>'BA Form 2 Event Data'!W58-'BA Form 2 Event Data'!L58</f>
        <v>0</v>
      </c>
      <c r="J55" s="124">
        <f>'BA Form 2 Event Data'!M58</f>
        <v>0</v>
      </c>
      <c r="K55" s="43">
        <f ca="1">IF(CELL("type",Adjustments!$V77) = "v",(Adjustments!$D77+Adjustments!$G77+Adjustments!$J77+Adjustments!$M77+Adjustments!$S77),0)</f>
        <v>0</v>
      </c>
      <c r="L55" s="123">
        <f>'BA Form 2 Event Data'!X58</f>
        <v>0</v>
      </c>
      <c r="M55" s="43">
        <f ca="1">IF(CELL("type",Adjustments!$V77) = "v",(Adjustments!$E77+Adjustments!$H77+Adjustments!$K77+Adjustments!$N77+Adjustments!$Q77+Adjustments!$T77),0)</f>
        <v>0</v>
      </c>
      <c r="N55" s="43" t="e">
        <f t="shared" ca="1" si="2"/>
        <v>#DIV/0!</v>
      </c>
      <c r="O55" s="199" t="s">
        <v>19</v>
      </c>
      <c r="P55" s="32">
        <f t="shared" ca="1" si="1"/>
        <v>0</v>
      </c>
      <c r="Q55" s="106"/>
      <c r="R55" s="107"/>
      <c r="V55" s="45"/>
      <c r="AN55" t="s">
        <v>19</v>
      </c>
    </row>
    <row r="56" spans="1:53" s="198" customFormat="1" ht="15.75">
      <c r="A56" s="1">
        <v>53</v>
      </c>
      <c r="B56" s="177">
        <f>IF(C56=" "," ",C56+LOOKUP(D56,TimeZones,'TimeZone Ref'!C$2:C$11))</f>
        <v>40829.239421296297</v>
      </c>
      <c r="C56" s="215">
        <v>40829.031087962961</v>
      </c>
      <c r="D56" s="186" t="s">
        <v>209</v>
      </c>
      <c r="E56" s="195">
        <f>IF(C56=" "," ",B56-LOOKUP(F56,TimeZones,'TimeZone Ref'!C$2:C$11))</f>
        <v>40829.031087962961</v>
      </c>
      <c r="F56" s="211" t="s">
        <v>209</v>
      </c>
      <c r="G56" s="176">
        <v>-0.115</v>
      </c>
      <c r="H56" s="121">
        <f>'BA Form 2 Event Data'!H59</f>
        <v>0</v>
      </c>
      <c r="I56" s="122">
        <f>'BA Form 2 Event Data'!W59-'BA Form 2 Event Data'!L59</f>
        <v>0</v>
      </c>
      <c r="J56" s="124">
        <f>'BA Form 2 Event Data'!M59</f>
        <v>0</v>
      </c>
      <c r="K56" s="43">
        <f ca="1">IF(CELL("type",Adjustments!$V78) = "v",(Adjustments!$D78+Adjustments!$G78+Adjustments!$J78+Adjustments!$M78+Adjustments!$S78),0)</f>
        <v>0</v>
      </c>
      <c r="L56" s="123">
        <f>'BA Form 2 Event Data'!X59</f>
        <v>0</v>
      </c>
      <c r="M56" s="43">
        <f ca="1">IF(CELL("type",Adjustments!$V78) = "v",(Adjustments!$E78+Adjustments!$H78+Adjustments!$K78+Adjustments!$N78+Adjustments!$Q78+Adjustments!$T78),0)</f>
        <v>0</v>
      </c>
      <c r="N56" s="43" t="e">
        <f t="shared" ca="1" si="2"/>
        <v>#DIV/0!</v>
      </c>
      <c r="O56" s="199" t="s">
        <v>19</v>
      </c>
      <c r="P56" s="32">
        <f t="shared" ca="1" si="1"/>
        <v>0</v>
      </c>
      <c r="Q56" s="86"/>
      <c r="R56" s="108"/>
      <c r="V56" s="45"/>
    </row>
    <row r="57" spans="1:53" s="198" customFormat="1" ht="15.75">
      <c r="A57" s="1">
        <v>54</v>
      </c>
      <c r="B57" s="177">
        <f>IF(C57=" "," ",C57+LOOKUP(D57,TimeZones,'TimeZone Ref'!C$2:C$11))</f>
        <v>40829.661967592598</v>
      </c>
      <c r="C57" s="215">
        <v>40829.453634259262</v>
      </c>
      <c r="D57" s="186" t="s">
        <v>209</v>
      </c>
      <c r="E57" s="195">
        <f>IF(C57=" "," ",B57-LOOKUP(F57,TimeZones,'TimeZone Ref'!C$2:C$11))</f>
        <v>40829.453634259262</v>
      </c>
      <c r="F57" s="211" t="s">
        <v>209</v>
      </c>
      <c r="G57" s="179">
        <v>-0.16900000000000001</v>
      </c>
      <c r="H57" s="121">
        <f>'BA Form 2 Event Data'!H60</f>
        <v>0</v>
      </c>
      <c r="I57" s="122">
        <f>'BA Form 2 Event Data'!W60-'BA Form 2 Event Data'!L60</f>
        <v>0</v>
      </c>
      <c r="J57" s="124">
        <f>'BA Form 2 Event Data'!M60</f>
        <v>0</v>
      </c>
      <c r="K57" s="43">
        <f ca="1">IF(CELL("type",Adjustments!$V79) = "v",(Adjustments!$D79+Adjustments!$G79+Adjustments!$J79+Adjustments!$M79+Adjustments!$S79),0)</f>
        <v>0</v>
      </c>
      <c r="L57" s="123">
        <f>'BA Form 2 Event Data'!X60</f>
        <v>0</v>
      </c>
      <c r="M57" s="43">
        <f ca="1">IF(CELL("type",Adjustments!$V79) = "v",(Adjustments!$E79+Adjustments!$H79+Adjustments!$K79+Adjustments!$N79+Adjustments!$Q79+Adjustments!$T79),0)</f>
        <v>0</v>
      </c>
      <c r="N57" s="43" t="e">
        <f t="shared" ca="1" si="2"/>
        <v>#DIV/0!</v>
      </c>
      <c r="O57" s="199" t="s">
        <v>19</v>
      </c>
      <c r="P57" s="32">
        <f t="shared" ca="1" si="1"/>
        <v>0</v>
      </c>
      <c r="Q57" s="86"/>
      <c r="R57" s="108"/>
      <c r="V57" s="45"/>
    </row>
    <row r="58" spans="1:53" s="198" customFormat="1" ht="15.75">
      <c r="A58" s="181">
        <v>55</v>
      </c>
      <c r="B58" s="182">
        <f>IF(C58=" "," ",C58+LOOKUP(D58,TimeZones,'TimeZone Ref'!C$2:C$11))</f>
        <v>40835.576365740744</v>
      </c>
      <c r="C58" s="213">
        <v>40835.368032407408</v>
      </c>
      <c r="D58" s="185" t="s">
        <v>209</v>
      </c>
      <c r="E58" s="196">
        <f>IF(C58=" "," ",B58-LOOKUP(F58,TimeZones,'TimeZone Ref'!C$2:C$11))</f>
        <v>40835.368032407408</v>
      </c>
      <c r="F58" s="211" t="s">
        <v>209</v>
      </c>
      <c r="G58" s="183">
        <v>-9.1999999999999998E-2</v>
      </c>
      <c r="H58" s="121">
        <f>'BA Form 2 Event Data'!H61</f>
        <v>0</v>
      </c>
      <c r="I58" s="122">
        <f>'BA Form 2 Event Data'!W61-'BA Form 2 Event Data'!L61</f>
        <v>0</v>
      </c>
      <c r="J58" s="124">
        <f>'BA Form 2 Event Data'!M61</f>
        <v>0</v>
      </c>
      <c r="K58" s="43">
        <f ca="1">IF(CELL("type",Adjustments!$V80) = "v",(Adjustments!$D80+Adjustments!$G80+Adjustments!$J80+Adjustments!$M80+Adjustments!$S80),0)</f>
        <v>0</v>
      </c>
      <c r="L58" s="123">
        <f>'BA Form 2 Event Data'!X61</f>
        <v>0</v>
      </c>
      <c r="M58" s="43">
        <f ca="1">IF(CELL("type",Adjustments!$V80) = "v",(Adjustments!$E80+Adjustments!$H80+Adjustments!$K80+Adjustments!$N80+Adjustments!$Q80+Adjustments!$T80),0)</f>
        <v>0</v>
      </c>
      <c r="N58" s="43" t="e">
        <f t="shared" ca="1" si="2"/>
        <v>#DIV/0!</v>
      </c>
      <c r="O58" s="199" t="s">
        <v>19</v>
      </c>
      <c r="P58" s="32">
        <f t="shared" ca="1" si="1"/>
        <v>0</v>
      </c>
      <c r="Q58" s="86"/>
      <c r="R58" s="108"/>
      <c r="V58" s="45"/>
    </row>
    <row r="59" spans="1:53" s="198" customFormat="1" ht="15.75">
      <c r="A59" s="181">
        <v>56</v>
      </c>
      <c r="B59" s="182">
        <f>IF(C59=" "," ",C59+LOOKUP(D59,TimeZones,'TimeZone Ref'!C$2:C$11))</f>
        <v>40863.804444444446</v>
      </c>
      <c r="C59" s="213">
        <v>40863.554444444446</v>
      </c>
      <c r="D59" s="185" t="s">
        <v>212</v>
      </c>
      <c r="E59" s="196">
        <f>IF(C59=" "," ",B59-LOOKUP(F59,TimeZones,'TimeZone Ref'!C$2:C$11))</f>
        <v>40863.554444444446</v>
      </c>
      <c r="F59" s="211" t="s">
        <v>212</v>
      </c>
      <c r="G59" s="183">
        <v>-0.13500000000000001</v>
      </c>
      <c r="H59" s="121">
        <f>'BA Form 2 Event Data'!H62</f>
        <v>0</v>
      </c>
      <c r="I59" s="122">
        <f>'BA Form 2 Event Data'!W62-'BA Form 2 Event Data'!L62</f>
        <v>0</v>
      </c>
      <c r="J59" s="124">
        <f>'BA Form 2 Event Data'!M62</f>
        <v>0</v>
      </c>
      <c r="K59" s="43">
        <f ca="1">IF(CELL("type",Adjustments!$V81) = "v",(Adjustments!$D81+Adjustments!$G81+Adjustments!$J81+Adjustments!$M81+Adjustments!$S81),0)</f>
        <v>0</v>
      </c>
      <c r="L59" s="123">
        <f>'BA Form 2 Event Data'!X62</f>
        <v>0</v>
      </c>
      <c r="M59" s="43">
        <f ca="1">IF(CELL("type",Adjustments!$V81) = "v",(Adjustments!$E81+Adjustments!$H81+Adjustments!$K81+Adjustments!$N81+Adjustments!$Q81+Adjustments!$T81),0)</f>
        <v>0</v>
      </c>
      <c r="N59" s="43" t="e">
        <f t="shared" ca="1" si="2"/>
        <v>#DIV/0!</v>
      </c>
      <c r="O59" s="199" t="s">
        <v>19</v>
      </c>
      <c r="P59" s="32">
        <f t="shared" ca="1" si="1"/>
        <v>0</v>
      </c>
      <c r="Q59" s="86"/>
      <c r="R59" s="108"/>
      <c r="V59" s="45"/>
    </row>
    <row r="60" spans="1:53" s="198" customFormat="1" ht="15.75">
      <c r="A60" s="1">
        <v>57</v>
      </c>
      <c r="B60" s="177">
        <f>IF(C60=" "," ",C60+LOOKUP(D60,TimeZones,'TimeZone Ref'!C$2:C$11))</f>
        <v>40865.362222222226</v>
      </c>
      <c r="C60" s="215">
        <v>40865.112222222226</v>
      </c>
      <c r="D60" s="186" t="s">
        <v>212</v>
      </c>
      <c r="E60" s="195">
        <f>IF(C60=" "," ",B60-LOOKUP(F60,TimeZones,'TimeZone Ref'!C$2:C$11))</f>
        <v>40865.112222222226</v>
      </c>
      <c r="F60" s="211" t="s">
        <v>212</v>
      </c>
      <c r="G60" s="176">
        <v>-0.11700000000000001</v>
      </c>
      <c r="H60" s="121">
        <f>'BA Form 2 Event Data'!H63</f>
        <v>0</v>
      </c>
      <c r="I60" s="122">
        <f>'BA Form 2 Event Data'!W63-'BA Form 2 Event Data'!L63</f>
        <v>0</v>
      </c>
      <c r="J60" s="124">
        <f>'BA Form 2 Event Data'!M63</f>
        <v>0</v>
      </c>
      <c r="K60" s="43">
        <f ca="1">IF(CELL("type",Adjustments!$V82) = "v",(Adjustments!$D82+Adjustments!$G82+Adjustments!$J82+Adjustments!$M82+Adjustments!$S82),0)</f>
        <v>0</v>
      </c>
      <c r="L60" s="123">
        <f>'BA Form 2 Event Data'!X63</f>
        <v>0</v>
      </c>
      <c r="M60" s="43">
        <f ca="1">IF(CELL("type",Adjustments!$V82) = "v",(Adjustments!$E82+Adjustments!$H82+Adjustments!$K82+Adjustments!$N82+Adjustments!$Q82+Adjustments!$T82),0)</f>
        <v>0</v>
      </c>
      <c r="N60" s="43" t="e">
        <f t="shared" ca="1" si="2"/>
        <v>#DIV/0!</v>
      </c>
      <c r="O60" s="199" t="s">
        <v>19</v>
      </c>
      <c r="P60" s="32">
        <f t="shared" ca="1" si="1"/>
        <v>0</v>
      </c>
      <c r="Q60" s="86"/>
      <c r="R60" s="108"/>
      <c r="V60" s="45"/>
    </row>
    <row r="61" spans="1:53" s="198" customFormat="1" ht="15.75">
      <c r="A61" s="1">
        <v>58</v>
      </c>
      <c r="B61" s="177">
        <f>IF(C61=" "," ",C61+LOOKUP(D61,TimeZones,'TimeZone Ref'!C$2:C$11))</f>
        <v>40866.243171296293</v>
      </c>
      <c r="C61" s="215">
        <v>40865.993171296293</v>
      </c>
      <c r="D61" s="186" t="s">
        <v>212</v>
      </c>
      <c r="E61" s="195">
        <f>IF(C61=" "," ",B61-LOOKUP(F61,TimeZones,'TimeZone Ref'!C$2:C$11))</f>
        <v>40865.993171296293</v>
      </c>
      <c r="F61" s="211" t="s">
        <v>212</v>
      </c>
      <c r="G61" s="179">
        <v>-0.109</v>
      </c>
      <c r="H61" s="121">
        <f>'BA Form 2 Event Data'!H64</f>
        <v>0</v>
      </c>
      <c r="I61" s="122">
        <f>'BA Form 2 Event Data'!W64-'BA Form 2 Event Data'!L64</f>
        <v>0</v>
      </c>
      <c r="J61" s="124">
        <f>'BA Form 2 Event Data'!M64</f>
        <v>0</v>
      </c>
      <c r="K61" s="43">
        <f ca="1">IF(CELL("type",Adjustments!$V83) = "v",(Adjustments!$D83+Adjustments!$G83+Adjustments!$J83+Adjustments!$M83+Adjustments!$S83),0)</f>
        <v>0</v>
      </c>
      <c r="L61" s="123">
        <f>'BA Form 2 Event Data'!X64</f>
        <v>0</v>
      </c>
      <c r="M61" s="43">
        <f ca="1">IF(CELL("type",Adjustments!$V83) = "v",(Adjustments!$E83+Adjustments!$H83+Adjustments!$K83+Adjustments!$N83+Adjustments!$Q83+Adjustments!$T83),0)</f>
        <v>0</v>
      </c>
      <c r="N61" s="43" t="e">
        <f t="shared" ca="1" si="2"/>
        <v>#DIV/0!</v>
      </c>
      <c r="O61" s="199" t="s">
        <v>19</v>
      </c>
      <c r="P61" s="32">
        <f t="shared" ca="1" si="1"/>
        <v>0</v>
      </c>
      <c r="Q61" s="86"/>
      <c r="R61" s="108"/>
      <c r="V61" s="45"/>
    </row>
    <row r="62" spans="1:53" s="198" customFormat="1" ht="15.75">
      <c r="A62" s="181">
        <v>59</v>
      </c>
      <c r="B62" s="182">
        <f>IF(C62=" "," ",C62+LOOKUP(D62,TimeZones,'TimeZone Ref'!C$2:C$11))</f>
        <v>40867.836111111108</v>
      </c>
      <c r="C62" s="213">
        <v>40867.586111111108</v>
      </c>
      <c r="D62" s="185" t="s">
        <v>212</v>
      </c>
      <c r="E62" s="196">
        <f>IF(C62=" "," ",B62-LOOKUP(F62,TimeZones,'TimeZone Ref'!C$2:C$11))</f>
        <v>40867.586111111108</v>
      </c>
      <c r="F62" s="211" t="s">
        <v>212</v>
      </c>
      <c r="G62" s="183">
        <v>-0.14799999999999999</v>
      </c>
      <c r="H62" s="121">
        <f>'BA Form 2 Event Data'!H65</f>
        <v>0</v>
      </c>
      <c r="I62" s="122">
        <f>'BA Form 2 Event Data'!W65-'BA Form 2 Event Data'!L65</f>
        <v>0</v>
      </c>
      <c r="J62" s="124">
        <f>'BA Form 2 Event Data'!M65</f>
        <v>0</v>
      </c>
      <c r="K62" s="43">
        <f ca="1">IF(CELL("type",Adjustments!$V84) = "v",(Adjustments!$D84+Adjustments!$G84+Adjustments!$J84+Adjustments!$M84+Adjustments!$S84),0)</f>
        <v>0</v>
      </c>
      <c r="L62" s="123">
        <f>'BA Form 2 Event Data'!X65</f>
        <v>0</v>
      </c>
      <c r="M62" s="43">
        <f ca="1">IF(CELL("type",Adjustments!$V84) = "v",(Adjustments!$E84+Adjustments!$H84+Adjustments!$K84+Adjustments!$N84+Adjustments!$Q84+Adjustments!$T84),0)</f>
        <v>0</v>
      </c>
      <c r="N62" s="43" t="e">
        <f t="shared" ca="1" si="2"/>
        <v>#DIV/0!</v>
      </c>
      <c r="O62" s="199" t="s">
        <v>19</v>
      </c>
      <c r="P62" s="32">
        <f t="shared" ca="1" si="1"/>
        <v>0</v>
      </c>
      <c r="Q62" s="86"/>
      <c r="R62" s="108"/>
      <c r="V62" s="45"/>
    </row>
    <row r="63" spans="1:53" s="198" customFormat="1" ht="15.75">
      <c r="A63" s="181">
        <v>60</v>
      </c>
      <c r="B63" s="182">
        <f>IF(C63=" "," ",C63+LOOKUP(D63,TimeZones,'TimeZone Ref'!C$2:C$11))</f>
        <v>40876.395266203705</v>
      </c>
      <c r="C63" s="213">
        <v>40876.145266203705</v>
      </c>
      <c r="D63" s="185" t="s">
        <v>212</v>
      </c>
      <c r="E63" s="196">
        <f>IF(C63=" "," ",B63-LOOKUP(F63,TimeZones,'TimeZone Ref'!C$2:C$11))</f>
        <v>40876.145266203705</v>
      </c>
      <c r="F63" s="211" t="s">
        <v>212</v>
      </c>
      <c r="G63" s="183">
        <v>-0.122</v>
      </c>
      <c r="H63" s="121">
        <f>'BA Form 2 Event Data'!H66</f>
        <v>0</v>
      </c>
      <c r="I63" s="122">
        <f>'BA Form 2 Event Data'!W66-'BA Form 2 Event Data'!L66</f>
        <v>0</v>
      </c>
      <c r="J63" s="124">
        <f>'BA Form 2 Event Data'!M66</f>
        <v>0</v>
      </c>
      <c r="K63" s="43">
        <f ca="1">IF(CELL("type",Adjustments!$V85) = "v",(Adjustments!$D85+Adjustments!$G85+Adjustments!$J85+Adjustments!$M85+Adjustments!$S85),0)</f>
        <v>0</v>
      </c>
      <c r="L63" s="123">
        <f>'BA Form 2 Event Data'!X66</f>
        <v>0</v>
      </c>
      <c r="M63" s="43">
        <f ca="1">IF(CELL("type",Adjustments!$V85) = "v",(Adjustments!$E85+Adjustments!$H85+Adjustments!$K85+Adjustments!$N85+Adjustments!$Q85+Adjustments!$T85),0)</f>
        <v>0</v>
      </c>
      <c r="N63" s="43" t="e">
        <f t="shared" ca="1" si="2"/>
        <v>#DIV/0!</v>
      </c>
      <c r="O63" s="199" t="s">
        <v>19</v>
      </c>
      <c r="P63" s="32">
        <f t="shared" ca="1" si="1"/>
        <v>0</v>
      </c>
      <c r="Q63" s="86"/>
      <c r="R63" s="108"/>
      <c r="V63" s="45"/>
    </row>
    <row r="64" spans="1:53" s="198" customFormat="1" ht="15.75">
      <c r="A64" s="1">
        <v>61</v>
      </c>
      <c r="B64" s="177"/>
      <c r="C64" s="215"/>
      <c r="D64" s="186"/>
      <c r="E64" s="195"/>
      <c r="F64" s="211"/>
      <c r="G64" s="176"/>
      <c r="H64" s="121"/>
      <c r="I64" s="122"/>
      <c r="J64" s="124"/>
      <c r="K64" s="43"/>
      <c r="L64" s="123"/>
      <c r="M64" s="43"/>
      <c r="N64" s="43"/>
      <c r="O64" s="199"/>
      <c r="P64" s="32"/>
      <c r="Q64" s="86"/>
      <c r="R64" s="108"/>
      <c r="V64" s="45"/>
    </row>
    <row r="65" spans="1:40" s="198" customFormat="1" ht="15.75">
      <c r="A65" s="1">
        <v>62</v>
      </c>
      <c r="B65" s="177"/>
      <c r="C65" s="215"/>
      <c r="D65" s="186"/>
      <c r="E65" s="195"/>
      <c r="F65" s="199"/>
      <c r="G65" s="179"/>
      <c r="H65" s="121"/>
      <c r="I65" s="122"/>
      <c r="J65" s="124"/>
      <c r="K65" s="43"/>
      <c r="L65" s="123"/>
      <c r="M65" s="43"/>
      <c r="N65" s="43"/>
      <c r="O65" s="199"/>
      <c r="P65" s="32"/>
      <c r="Q65" s="86"/>
      <c r="R65" s="108"/>
      <c r="V65" s="45"/>
    </row>
    <row r="66" spans="1:40" s="198" customFormat="1" ht="15.75">
      <c r="A66" s="181">
        <v>63</v>
      </c>
      <c r="B66" s="182"/>
      <c r="C66" s="213"/>
      <c r="D66" s="185"/>
      <c r="E66" s="196"/>
      <c r="F66" s="199"/>
      <c r="G66" s="183"/>
      <c r="Q66" s="86"/>
      <c r="R66" s="108"/>
      <c r="V66" s="45"/>
    </row>
    <row r="67" spans="1:40" ht="15.75">
      <c r="A67" s="181">
        <v>64</v>
      </c>
      <c r="B67" s="182"/>
      <c r="C67" s="213"/>
      <c r="D67" s="185"/>
      <c r="E67" s="196"/>
      <c r="F67" s="199"/>
      <c r="G67" s="183"/>
      <c r="H67"/>
      <c r="I67"/>
      <c r="Q67" s="86"/>
      <c r="R67" s="108"/>
      <c r="V67" s="45"/>
      <c r="AN67" t="s">
        <v>70</v>
      </c>
    </row>
    <row r="68" spans="1:40" ht="15.75">
      <c r="Q68" s="86"/>
      <c r="R68" s="108"/>
      <c r="V68" s="45"/>
    </row>
    <row r="69" spans="1:40" ht="15.75">
      <c r="Q69" s="86"/>
      <c r="R69" s="108"/>
      <c r="V69" s="46"/>
    </row>
    <row r="70" spans="1:40" ht="15.75">
      <c r="Q70" s="86"/>
      <c r="R70" s="108"/>
      <c r="V70" s="45"/>
    </row>
    <row r="71" spans="1:40" ht="15.75">
      <c r="Q71" s="109"/>
      <c r="R71" s="108"/>
      <c r="V71" s="59"/>
    </row>
    <row r="72" spans="1:40" ht="15.75">
      <c r="C72" s="16" t="s">
        <v>10</v>
      </c>
      <c r="Q72" s="109"/>
      <c r="R72" s="108"/>
      <c r="V72" s="59"/>
    </row>
    <row r="73" spans="1:40" ht="16.5" thickBot="1">
      <c r="G73" s="2" t="s">
        <v>10</v>
      </c>
      <c r="Q73" s="109"/>
      <c r="R73" s="108"/>
      <c r="V73" s="59"/>
    </row>
    <row r="74" spans="1:40" ht="19.5" thickTop="1" thickBot="1">
      <c r="C74" s="146" t="s">
        <v>179</v>
      </c>
      <c r="D74" s="171"/>
      <c r="E74" s="171"/>
      <c r="F74" s="171"/>
      <c r="G74" s="147" t="s">
        <v>10</v>
      </c>
      <c r="H74" s="147"/>
      <c r="I74" s="147"/>
      <c r="J74" s="82"/>
      <c r="K74" s="82"/>
      <c r="L74" s="82"/>
      <c r="M74" s="82"/>
      <c r="N74" s="84"/>
      <c r="Q74" s="110"/>
      <c r="R74" s="111"/>
      <c r="V74" s="59"/>
    </row>
    <row r="75" spans="1:40" ht="16.5" thickTop="1">
      <c r="C75" s="148"/>
      <c r="D75" s="172"/>
      <c r="E75" s="172"/>
      <c r="F75" s="172"/>
      <c r="G75" s="149" t="s">
        <v>10</v>
      </c>
      <c r="H75" s="149"/>
      <c r="I75" s="149"/>
      <c r="J75" s="10"/>
      <c r="K75" s="10"/>
      <c r="L75" s="10"/>
      <c r="M75" s="10"/>
      <c r="N75" s="108"/>
      <c r="V75" s="61"/>
    </row>
    <row r="76" spans="1:40" ht="25.5" customHeight="1">
      <c r="C76" s="150" t="s">
        <v>180</v>
      </c>
      <c r="D76" s="173"/>
      <c r="E76" s="173"/>
      <c r="F76" s="173"/>
      <c r="G76" s="222" t="s">
        <v>181</v>
      </c>
      <c r="H76" s="223"/>
      <c r="I76" s="223"/>
      <c r="J76" s="223"/>
      <c r="K76" s="223"/>
      <c r="L76" s="223"/>
      <c r="M76" s="223"/>
      <c r="N76" s="224"/>
      <c r="V76" s="59"/>
    </row>
    <row r="77" spans="1:40" ht="15.75">
      <c r="C77" s="148"/>
      <c r="D77" s="172"/>
      <c r="E77" s="172"/>
      <c r="F77" s="172"/>
      <c r="G77" s="149"/>
      <c r="H77" s="149"/>
      <c r="I77" s="149"/>
      <c r="J77" s="10"/>
      <c r="K77" s="10"/>
      <c r="L77" s="10"/>
      <c r="M77" s="10"/>
      <c r="N77" s="108"/>
      <c r="V77" s="59"/>
    </row>
    <row r="78" spans="1:40" ht="33.75" customHeight="1">
      <c r="C78" s="150" t="s">
        <v>182</v>
      </c>
      <c r="D78" s="173"/>
      <c r="E78" s="173"/>
      <c r="F78" s="173"/>
      <c r="G78" s="222" t="s">
        <v>183</v>
      </c>
      <c r="H78" s="223"/>
      <c r="I78" s="223"/>
      <c r="J78" s="223"/>
      <c r="K78" s="223"/>
      <c r="L78" s="223"/>
      <c r="M78" s="223"/>
      <c r="N78" s="224"/>
      <c r="V78" s="59"/>
    </row>
    <row r="79" spans="1:40" ht="15.75">
      <c r="C79" s="148"/>
      <c r="D79" s="172"/>
      <c r="E79" s="172"/>
      <c r="F79" s="172"/>
      <c r="G79" s="149"/>
      <c r="H79" s="149"/>
      <c r="I79" s="149"/>
      <c r="J79" s="10"/>
      <c r="K79" s="10"/>
      <c r="L79" s="10"/>
      <c r="M79" s="10"/>
      <c r="N79" s="108"/>
      <c r="V79" s="59"/>
    </row>
    <row r="80" spans="1:40" ht="33" customHeight="1">
      <c r="C80" s="150" t="s">
        <v>184</v>
      </c>
      <c r="D80" s="173"/>
      <c r="E80" s="173"/>
      <c r="F80" s="173"/>
      <c r="G80" s="222" t="s">
        <v>185</v>
      </c>
      <c r="H80" s="223"/>
      <c r="I80" s="223"/>
      <c r="J80" s="223"/>
      <c r="K80" s="223"/>
      <c r="L80" s="223"/>
      <c r="M80" s="223"/>
      <c r="N80" s="224"/>
      <c r="V80" s="59"/>
    </row>
    <row r="81" spans="3:22" ht="15.75">
      <c r="C81" s="148"/>
      <c r="D81" s="172"/>
      <c r="E81" s="172"/>
      <c r="F81" s="172"/>
      <c r="G81" s="149"/>
      <c r="H81" s="149"/>
      <c r="I81" s="149"/>
      <c r="J81" s="10"/>
      <c r="K81" s="10"/>
      <c r="L81" s="10"/>
      <c r="M81" s="10"/>
      <c r="N81" s="108"/>
      <c r="V81" s="59"/>
    </row>
    <row r="82" spans="3:22" ht="47.25" customHeight="1">
      <c r="C82" s="150" t="s">
        <v>186</v>
      </c>
      <c r="D82" s="173"/>
      <c r="E82" s="173"/>
      <c r="F82" s="173"/>
      <c r="G82" s="222" t="s">
        <v>187</v>
      </c>
      <c r="H82" s="223"/>
      <c r="I82" s="223"/>
      <c r="J82" s="223"/>
      <c r="K82" s="223"/>
      <c r="L82" s="223"/>
      <c r="M82" s="223"/>
      <c r="N82" s="224"/>
      <c r="V82" s="59"/>
    </row>
    <row r="83" spans="3:22" ht="18" customHeight="1">
      <c r="C83" s="148"/>
      <c r="D83" s="172"/>
      <c r="E83" s="172"/>
      <c r="F83" s="172"/>
      <c r="G83" s="149"/>
      <c r="H83" s="149"/>
      <c r="I83" s="149"/>
      <c r="J83" s="10"/>
      <c r="K83" s="10"/>
      <c r="L83" s="10"/>
      <c r="M83" s="10"/>
      <c r="N83" s="108"/>
      <c r="V83" s="59"/>
    </row>
    <row r="84" spans="3:22" ht="47.25" customHeight="1">
      <c r="C84" s="150"/>
      <c r="D84" s="173"/>
      <c r="E84" s="173"/>
      <c r="F84" s="173"/>
      <c r="G84" s="222"/>
      <c r="H84" s="223"/>
      <c r="I84" s="223"/>
      <c r="J84" s="223"/>
      <c r="K84" s="223"/>
      <c r="L84" s="223"/>
      <c r="M84" s="223"/>
      <c r="N84" s="224"/>
      <c r="V84" s="59"/>
    </row>
    <row r="85" spans="3:22" ht="15.75">
      <c r="C85" s="148"/>
      <c r="D85" s="172"/>
      <c r="E85" s="172"/>
      <c r="F85" s="172"/>
      <c r="G85" s="149"/>
      <c r="H85" s="149"/>
      <c r="I85" s="149"/>
      <c r="J85" s="10"/>
      <c r="K85" s="10"/>
      <c r="L85" s="10"/>
      <c r="M85" s="10"/>
      <c r="N85" s="108"/>
      <c r="V85" s="59"/>
    </row>
    <row r="86" spans="3:22" ht="16.5" thickBot="1">
      <c r="C86" s="151"/>
      <c r="D86" s="174"/>
      <c r="E86" s="174"/>
      <c r="F86" s="174"/>
      <c r="G86" s="152"/>
      <c r="H86" s="152"/>
      <c r="I86" s="152"/>
      <c r="J86" s="153"/>
      <c r="K86" s="153"/>
      <c r="L86" s="153"/>
      <c r="M86" s="153"/>
      <c r="N86" s="111"/>
      <c r="V86" s="59"/>
    </row>
    <row r="87" spans="3:22" ht="16.5" thickTop="1">
      <c r="V87" s="59"/>
    </row>
    <row r="88" spans="3:22" ht="15.75">
      <c r="V88" s="59"/>
    </row>
    <row r="89" spans="3:22" ht="15.75">
      <c r="V89" s="59"/>
    </row>
    <row r="90" spans="3:22" ht="15.75">
      <c r="V90" s="59"/>
    </row>
    <row r="91" spans="3:22" ht="15.75">
      <c r="V91" s="59"/>
    </row>
    <row r="92" spans="3:22" ht="15.75">
      <c r="V92" s="59"/>
    </row>
    <row r="93" spans="3:22" ht="15.75">
      <c r="V93" s="59"/>
    </row>
    <row r="94" spans="3:22" ht="15.75">
      <c r="V94" s="59"/>
    </row>
    <row r="95" spans="3:22" ht="15.75">
      <c r="V95" s="59"/>
    </row>
    <row r="96" spans="3:22" ht="15.75">
      <c r="V96" s="59"/>
    </row>
    <row r="97" spans="22:22" ht="15.75">
      <c r="V97" s="59"/>
    </row>
    <row r="98" spans="22:22" ht="15.75">
      <c r="V98" s="59"/>
    </row>
    <row r="99" spans="22:22" ht="15.75">
      <c r="V99" s="59"/>
    </row>
    <row r="100" spans="22:22" ht="15.75">
      <c r="V100" s="59"/>
    </row>
    <row r="101" spans="22:22" ht="15.75">
      <c r="V101" s="59"/>
    </row>
    <row r="102" spans="22:22" ht="15.75">
      <c r="V102" s="59"/>
    </row>
    <row r="103" spans="22:22" ht="15.75">
      <c r="V103" s="59"/>
    </row>
    <row r="104" spans="22:22" ht="15.75">
      <c r="V104" s="59"/>
    </row>
    <row r="105" spans="22:22" ht="15.75">
      <c r="V105" s="59"/>
    </row>
    <row r="106" spans="22:22" ht="15.75">
      <c r="V106" s="59"/>
    </row>
    <row r="107" spans="22:22" ht="15.75">
      <c r="V107" s="59"/>
    </row>
    <row r="108" spans="22:22" ht="15.75">
      <c r="V108" s="59"/>
    </row>
    <row r="109" spans="22:22" ht="15.75">
      <c r="V109" s="59"/>
    </row>
    <row r="110" spans="22:22">
      <c r="V110" s="65"/>
    </row>
    <row r="111" spans="22:22">
      <c r="V111" s="65"/>
    </row>
    <row r="112" spans="22:22">
      <c r="V112" s="65"/>
    </row>
    <row r="113" spans="22:22">
      <c r="V113" s="65"/>
    </row>
    <row r="114" spans="22:22">
      <c r="V114" s="65"/>
    </row>
    <row r="115" spans="22:22">
      <c r="V115" s="65"/>
    </row>
    <row r="116" spans="22:22">
      <c r="V116" s="65"/>
    </row>
    <row r="117" spans="22:22">
      <c r="V117" s="65"/>
    </row>
    <row r="118" spans="22:22">
      <c r="V118" s="65"/>
    </row>
    <row r="119" spans="22:22">
      <c r="V119" s="65"/>
    </row>
    <row r="120" spans="22:22">
      <c r="V120" s="65"/>
    </row>
    <row r="121" spans="22:22">
      <c r="V121" s="65"/>
    </row>
    <row r="122" spans="22:22">
      <c r="V122" s="65"/>
    </row>
    <row r="123" spans="22:22">
      <c r="V123" s="65"/>
    </row>
    <row r="124" spans="22:22">
      <c r="V124" s="65"/>
    </row>
    <row r="125" spans="22:22">
      <c r="V125" s="65"/>
    </row>
    <row r="126" spans="22:22">
      <c r="V126" s="65"/>
    </row>
    <row r="127" spans="22:22">
      <c r="V127" s="65"/>
    </row>
    <row r="128" spans="22:22">
      <c r="V128" s="65"/>
    </row>
    <row r="129" spans="22:22">
      <c r="V129" s="65"/>
    </row>
    <row r="130" spans="22:22">
      <c r="V130" s="65"/>
    </row>
    <row r="131" spans="22:22">
      <c r="V131" s="65"/>
    </row>
    <row r="132" spans="22:22">
      <c r="V132" s="65"/>
    </row>
    <row r="133" spans="22:22">
      <c r="V133" s="65"/>
    </row>
    <row r="134" spans="22:22">
      <c r="V134" s="65"/>
    </row>
    <row r="135" spans="22:22">
      <c r="V135" s="65"/>
    </row>
    <row r="136" spans="22:22">
      <c r="V136" s="65"/>
    </row>
    <row r="137" spans="22:22">
      <c r="V137" s="65"/>
    </row>
    <row r="138" spans="22:22">
      <c r="V138" s="65"/>
    </row>
    <row r="139" spans="22:22">
      <c r="V139" s="65"/>
    </row>
    <row r="140" spans="22:22">
      <c r="V140" s="65"/>
    </row>
    <row r="141" spans="22:22">
      <c r="V141" s="65"/>
    </row>
    <row r="142" spans="22:22">
      <c r="V142" s="65"/>
    </row>
    <row r="143" spans="22:22">
      <c r="V143" s="65"/>
    </row>
    <row r="144" spans="22:22">
      <c r="V144" s="65"/>
    </row>
    <row r="145" spans="22:22">
      <c r="V145" s="65"/>
    </row>
    <row r="146" spans="22:22">
      <c r="V146" s="65"/>
    </row>
    <row r="147" spans="22:22">
      <c r="V147" s="65"/>
    </row>
    <row r="148" spans="22:22">
      <c r="V148" s="65"/>
    </row>
    <row r="149" spans="22:22">
      <c r="V149" s="65"/>
    </row>
    <row r="150" spans="22:22">
      <c r="V150" s="65"/>
    </row>
    <row r="151" spans="22:22">
      <c r="V151" s="65"/>
    </row>
    <row r="152" spans="22:22">
      <c r="V152" s="65"/>
    </row>
    <row r="153" spans="22:22">
      <c r="V153" s="65"/>
    </row>
    <row r="154" spans="22:22">
      <c r="V154" s="65"/>
    </row>
    <row r="155" spans="22:22">
      <c r="V155" s="65"/>
    </row>
    <row r="156" spans="22:22">
      <c r="V156" s="65"/>
    </row>
    <row r="157" spans="22:22">
      <c r="V157" s="65"/>
    </row>
    <row r="158" spans="22:22">
      <c r="V158" s="65"/>
    </row>
    <row r="159" spans="22:22">
      <c r="V159" s="65"/>
    </row>
    <row r="160" spans="22:22">
      <c r="V160" s="65"/>
    </row>
    <row r="161" spans="22:22">
      <c r="V161" s="65"/>
    </row>
    <row r="162" spans="22:22">
      <c r="V162" s="65"/>
    </row>
    <row r="163" spans="22:22">
      <c r="V163" s="65"/>
    </row>
    <row r="164" spans="22:22">
      <c r="V164" s="65"/>
    </row>
    <row r="165" spans="22:22">
      <c r="V165" s="65"/>
    </row>
    <row r="166" spans="22:22">
      <c r="V166" s="65"/>
    </row>
    <row r="167" spans="22:22">
      <c r="V167" s="65"/>
    </row>
    <row r="168" spans="22:22">
      <c r="V168" s="65"/>
    </row>
    <row r="169" spans="22:22">
      <c r="V169" s="65"/>
    </row>
    <row r="170" spans="22:22">
      <c r="V170" s="65"/>
    </row>
    <row r="171" spans="22:22">
      <c r="V171" s="65"/>
    </row>
    <row r="172" spans="22:22">
      <c r="V172" s="60"/>
    </row>
    <row r="173" spans="22:22">
      <c r="V173" s="60"/>
    </row>
    <row r="174" spans="22:22">
      <c r="V174" s="60"/>
    </row>
    <row r="175" spans="22:22">
      <c r="V175" s="60"/>
    </row>
    <row r="176" spans="22:22">
      <c r="V176" s="60"/>
    </row>
    <row r="177" spans="22:22">
      <c r="V177" s="60"/>
    </row>
    <row r="178" spans="22:22">
      <c r="V178" s="60"/>
    </row>
    <row r="179" spans="22:22">
      <c r="V179" s="60"/>
    </row>
    <row r="180" spans="22:22">
      <c r="V180" s="60"/>
    </row>
    <row r="181" spans="22:22">
      <c r="V181" s="60"/>
    </row>
    <row r="182" spans="22:22">
      <c r="V182" s="60"/>
    </row>
    <row r="183" spans="22:22">
      <c r="V183" s="60"/>
    </row>
    <row r="184" spans="22:22">
      <c r="V184" s="60"/>
    </row>
    <row r="185" spans="22:22">
      <c r="V185" s="60"/>
    </row>
    <row r="186" spans="22:22">
      <c r="V186" s="60"/>
    </row>
    <row r="187" spans="22:22">
      <c r="V187" s="60"/>
    </row>
    <row r="188" spans="22:22">
      <c r="V188" s="60"/>
    </row>
    <row r="189" spans="22:22">
      <c r="V189" s="60"/>
    </row>
    <row r="190" spans="22:22">
      <c r="V190" s="60"/>
    </row>
    <row r="191" spans="22:22">
      <c r="V191" s="60"/>
    </row>
    <row r="192" spans="22:22">
      <c r="V192" s="60"/>
    </row>
    <row r="193" spans="22:22">
      <c r="V193" s="60"/>
    </row>
    <row r="194" spans="22:22">
      <c r="V194" s="60"/>
    </row>
    <row r="195" spans="22:22">
      <c r="V195" s="60"/>
    </row>
    <row r="196" spans="22:22">
      <c r="V196" s="60"/>
    </row>
    <row r="197" spans="22:22">
      <c r="V197" s="60"/>
    </row>
    <row r="198" spans="22:22">
      <c r="V198" s="60"/>
    </row>
    <row r="199" spans="22:22">
      <c r="V199" s="60"/>
    </row>
    <row r="200" spans="22:22">
      <c r="V200" s="60"/>
    </row>
    <row r="201" spans="22:22">
      <c r="V201" s="60"/>
    </row>
    <row r="202" spans="22:22">
      <c r="V202" s="60"/>
    </row>
    <row r="203" spans="22:22">
      <c r="V203" s="60"/>
    </row>
    <row r="204" spans="22:22">
      <c r="V204" s="60"/>
    </row>
    <row r="205" spans="22:22">
      <c r="V205" s="60"/>
    </row>
    <row r="206" spans="22:22">
      <c r="V206" s="60"/>
    </row>
    <row r="207" spans="22:22">
      <c r="V207" s="60"/>
    </row>
    <row r="208" spans="22:22">
      <c r="V208" s="60"/>
    </row>
    <row r="209" spans="22:22">
      <c r="V209" s="60"/>
    </row>
    <row r="210" spans="22:22">
      <c r="V210" s="60"/>
    </row>
    <row r="211" spans="22:22">
      <c r="V211" s="60"/>
    </row>
    <row r="212" spans="22:22">
      <c r="V212" s="60"/>
    </row>
    <row r="213" spans="22:22">
      <c r="V213" s="60"/>
    </row>
    <row r="214" spans="22:22">
      <c r="V214" s="60"/>
    </row>
    <row r="215" spans="22:22">
      <c r="V215" s="60"/>
    </row>
    <row r="216" spans="22:22">
      <c r="V216" s="60"/>
    </row>
    <row r="217" spans="22:22">
      <c r="V217" s="60"/>
    </row>
    <row r="218" spans="22:22">
      <c r="V218" s="60"/>
    </row>
    <row r="219" spans="22:22">
      <c r="V219" s="60"/>
    </row>
    <row r="220" spans="22:22">
      <c r="V220" s="60"/>
    </row>
    <row r="221" spans="22:22">
      <c r="V221" s="60"/>
    </row>
    <row r="222" spans="22:22">
      <c r="V222" s="60"/>
    </row>
    <row r="223" spans="22:22">
      <c r="V223" s="60"/>
    </row>
    <row r="224" spans="22:22">
      <c r="V224" s="60"/>
    </row>
    <row r="225" spans="22:22">
      <c r="V225" s="60"/>
    </row>
    <row r="226" spans="22:22">
      <c r="V226" s="60"/>
    </row>
    <row r="227" spans="22:22">
      <c r="V227" s="60"/>
    </row>
    <row r="228" spans="22:22">
      <c r="V228" s="60"/>
    </row>
    <row r="229" spans="22:22">
      <c r="V229" s="60"/>
    </row>
    <row r="230" spans="22:22">
      <c r="V230" s="60"/>
    </row>
    <row r="231" spans="22:22">
      <c r="V231" s="60"/>
    </row>
    <row r="232" spans="22:22">
      <c r="V232" s="60"/>
    </row>
    <row r="233" spans="22:22">
      <c r="V233" s="60"/>
    </row>
    <row r="234" spans="22:22">
      <c r="V234" s="60"/>
    </row>
    <row r="235" spans="22:22">
      <c r="V235" s="60"/>
    </row>
    <row r="236" spans="22:22">
      <c r="V236" s="60"/>
    </row>
    <row r="237" spans="22:22">
      <c r="V237" s="60"/>
    </row>
    <row r="238" spans="22:22">
      <c r="V238" s="60"/>
    </row>
    <row r="239" spans="22:22">
      <c r="V239" s="60"/>
    </row>
    <row r="240" spans="22:22">
      <c r="V240" s="60"/>
    </row>
  </sheetData>
  <mergeCells count="54">
    <mergeCell ref="AQ48:AU48"/>
    <mergeCell ref="AQ49:AU49"/>
    <mergeCell ref="AQ50:AU50"/>
    <mergeCell ref="AQ4:AU4"/>
    <mergeCell ref="AQ5:AU5"/>
    <mergeCell ref="AQ6:AU6"/>
    <mergeCell ref="AQ7:AU7"/>
    <mergeCell ref="AQ8:AU8"/>
    <mergeCell ref="AQ9:AU9"/>
    <mergeCell ref="AQ10:AU10"/>
    <mergeCell ref="AQ37:AU37"/>
    <mergeCell ref="AQ38:AU38"/>
    <mergeCell ref="AQ39:AU39"/>
    <mergeCell ref="AQ46:AU46"/>
    <mergeCell ref="AQ47:AU47"/>
    <mergeCell ref="AQ32:AU32"/>
    <mergeCell ref="AQ35:AU35"/>
    <mergeCell ref="AQ36:AU36"/>
    <mergeCell ref="AQ27:AU27"/>
    <mergeCell ref="AQ28:AU28"/>
    <mergeCell ref="AQ29:AU29"/>
    <mergeCell ref="AQ30:AU30"/>
    <mergeCell ref="AQ31:AU31"/>
    <mergeCell ref="AQ24:AU24"/>
    <mergeCell ref="AQ25:AU25"/>
    <mergeCell ref="AQ26:AU26"/>
    <mergeCell ref="AQ33:AU33"/>
    <mergeCell ref="AQ34:AU34"/>
    <mergeCell ref="AQ19:AU19"/>
    <mergeCell ref="AQ20:AU20"/>
    <mergeCell ref="AQ21:AU21"/>
    <mergeCell ref="AQ22:AU22"/>
    <mergeCell ref="AQ23:AU23"/>
    <mergeCell ref="AQ14:AU14"/>
    <mergeCell ref="AQ15:AU15"/>
    <mergeCell ref="AQ16:AU16"/>
    <mergeCell ref="AQ17:AU17"/>
    <mergeCell ref="AQ18:AU18"/>
    <mergeCell ref="AQ11:AU11"/>
    <mergeCell ref="T1:U1"/>
    <mergeCell ref="I1:O1"/>
    <mergeCell ref="AQ12:AU12"/>
    <mergeCell ref="AQ13:AU13"/>
    <mergeCell ref="AQ45:AU45"/>
    <mergeCell ref="AQ40:AU40"/>
    <mergeCell ref="AQ41:AU41"/>
    <mergeCell ref="AQ42:AU42"/>
    <mergeCell ref="AQ43:AU43"/>
    <mergeCell ref="AQ44:AU44"/>
    <mergeCell ref="G84:N84"/>
    <mergeCell ref="G76:N76"/>
    <mergeCell ref="G78:N78"/>
    <mergeCell ref="G80:N80"/>
    <mergeCell ref="G82:N82"/>
  </mergeCells>
  <phoneticPr fontId="2" type="noConversion"/>
  <conditionalFormatting sqref="Q51 Q37 O4:O61">
    <cfRule type="cellIs" dxfId="37" priority="67" stopIfTrue="1" operator="equal">
      <formula>"Y"</formula>
    </cfRule>
    <cfRule type="cellIs" dxfId="36" priority="68" stopIfTrue="1" operator="equal">
      <formula>"""N"""</formula>
    </cfRule>
  </conditionalFormatting>
  <conditionalFormatting sqref="N4:N45">
    <cfRule type="containsBlanks" dxfId="35" priority="69">
      <formula>LEN(TRIM(N4))=0</formula>
    </cfRule>
    <cfRule type="cellIs" dxfId="34" priority="70" operator="greaterThan">
      <formula>0</formula>
    </cfRule>
  </conditionalFormatting>
  <conditionalFormatting sqref="F4">
    <cfRule type="cellIs" dxfId="33" priority="29" stopIfTrue="1" operator="equal">
      <formula>"Y"</formula>
    </cfRule>
    <cfRule type="cellIs" dxfId="32" priority="30" stopIfTrue="1" operator="equal">
      <formula>"""N"""</formula>
    </cfRule>
  </conditionalFormatting>
  <conditionalFormatting sqref="F5:F58">
    <cfRule type="cellIs" dxfId="31" priority="27" stopIfTrue="1" operator="equal">
      <formula>"Y"</formula>
    </cfRule>
    <cfRule type="cellIs" dxfId="30" priority="28" stopIfTrue="1" operator="equal">
      <formula>"""N"""</formula>
    </cfRule>
  </conditionalFormatting>
  <conditionalFormatting sqref="F5:F58">
    <cfRule type="cellIs" dxfId="29" priority="25" stopIfTrue="1" operator="equal">
      <formula>"Y"</formula>
    </cfRule>
    <cfRule type="cellIs" dxfId="28" priority="26" stopIfTrue="1" operator="equal">
      <formula>"""N"""</formula>
    </cfRule>
  </conditionalFormatting>
  <conditionalFormatting sqref="F46:F51">
    <cfRule type="cellIs" dxfId="27" priority="23" stopIfTrue="1" operator="equal">
      <formula>"Y"</formula>
    </cfRule>
    <cfRule type="cellIs" dxfId="26" priority="24" stopIfTrue="1" operator="equal">
      <formula>"""N"""</formula>
    </cfRule>
  </conditionalFormatting>
  <conditionalFormatting sqref="F52:F55">
    <cfRule type="cellIs" dxfId="25" priority="21" stopIfTrue="1" operator="equal">
      <formula>"Y"</formula>
    </cfRule>
    <cfRule type="cellIs" dxfId="24" priority="22" stopIfTrue="1" operator="equal">
      <formula>"""N"""</formula>
    </cfRule>
  </conditionalFormatting>
  <conditionalFormatting sqref="F56:F59">
    <cfRule type="cellIs" dxfId="23" priority="19" stopIfTrue="1" operator="equal">
      <formula>"Y"</formula>
    </cfRule>
    <cfRule type="cellIs" dxfId="22" priority="20" stopIfTrue="1" operator="equal">
      <formula>"""N"""</formula>
    </cfRule>
  </conditionalFormatting>
  <conditionalFormatting sqref="F60:F64">
    <cfRule type="cellIs" dxfId="21" priority="17" stopIfTrue="1" operator="equal">
      <formula>"Y"</formula>
    </cfRule>
    <cfRule type="cellIs" dxfId="20" priority="18" stopIfTrue="1" operator="equal">
      <formula>"""N"""</formula>
    </cfRule>
  </conditionalFormatting>
  <conditionalFormatting sqref="F64:F67">
    <cfRule type="cellIs" dxfId="19" priority="15" stopIfTrue="1" operator="equal">
      <formula>"Y"</formula>
    </cfRule>
    <cfRule type="cellIs" dxfId="18" priority="16" stopIfTrue="1" operator="equal">
      <formula>"""N"""</formula>
    </cfRule>
  </conditionalFormatting>
  <conditionalFormatting sqref="F59:F60">
    <cfRule type="cellIs" dxfId="17" priority="13" stopIfTrue="1" operator="equal">
      <formula>"Y"</formula>
    </cfRule>
    <cfRule type="cellIs" dxfId="16" priority="14" stopIfTrue="1" operator="equal">
      <formula>"""N"""</formula>
    </cfRule>
  </conditionalFormatting>
  <conditionalFormatting sqref="F59:F60">
    <cfRule type="cellIs" dxfId="15" priority="11" stopIfTrue="1" operator="equal">
      <formula>"Y"</formula>
    </cfRule>
    <cfRule type="cellIs" dxfId="14" priority="12" stopIfTrue="1" operator="equal">
      <formula>"""N"""</formula>
    </cfRule>
  </conditionalFormatting>
  <conditionalFormatting sqref="N46:N61">
    <cfRule type="containsBlanks" dxfId="13" priority="9">
      <formula>LEN(TRIM(N46))=0</formula>
    </cfRule>
    <cfRule type="cellIs" dxfId="12" priority="10" operator="greaterThan">
      <formula>0</formula>
    </cfRule>
  </conditionalFormatting>
  <conditionalFormatting sqref="O62:O64">
    <cfRule type="cellIs" dxfId="11" priority="7" stopIfTrue="1" operator="equal">
      <formula>"Y"</formula>
    </cfRule>
    <cfRule type="cellIs" dxfId="10" priority="8" stopIfTrue="1" operator="equal">
      <formula>"""N"""</formula>
    </cfRule>
  </conditionalFormatting>
  <conditionalFormatting sqref="N62:N64">
    <cfRule type="containsBlanks" dxfId="9" priority="5">
      <formula>LEN(TRIM(N62))=0</formula>
    </cfRule>
    <cfRule type="cellIs" dxfId="8" priority="6" operator="greaterThan">
      <formula>0</formula>
    </cfRule>
  </conditionalFormatting>
  <conditionalFormatting sqref="O65">
    <cfRule type="cellIs" dxfId="7" priority="3" stopIfTrue="1" operator="equal">
      <formula>"Y"</formula>
    </cfRule>
    <cfRule type="cellIs" dxfId="6" priority="4" stopIfTrue="1" operator="equal">
      <formula>"""N"""</formula>
    </cfRule>
  </conditionalFormatting>
  <conditionalFormatting sqref="N65">
    <cfRule type="containsBlanks" dxfId="5" priority="1">
      <formula>LEN(TRIM(N65))=0</formula>
    </cfRule>
    <cfRule type="cellIs" dxfId="4" priority="2" operator="greaterThan">
      <formula>0</formula>
    </cfRule>
  </conditionalFormatting>
  <dataValidations count="4">
    <dataValidation type="list" showInputMessage="1" showErrorMessage="1" prompt="Do you provide overlap regulation? _x000a__x000a_Y = Yes_x000a_N = No" sqref="Q51">
      <formula1>$AN$55:$AN$67</formula1>
    </dataValidation>
    <dataValidation type="list" showInputMessage="1" showErrorMessage="1" prompt="Do you receive overlap regulation? _x000a__x000a_Y = Yes_x000a_N = No" sqref="Q37">
      <formula1>$AN$55:$AN$67</formula1>
    </dataValidation>
    <dataValidation type="list" allowBlank="1" showInputMessage="1" showErrorMessage="1" sqref="V4:V45">
      <formula1>$AQ$4:$AQ$50</formula1>
    </dataValidation>
    <dataValidation type="list" showInputMessage="1" showErrorMessage="1" prompt="Exclude data? _x000a__x000a_Y = Yes_x000a_N = No" sqref="O4:O65">
      <formula1>$AN$55:$AN$67</formula1>
    </dataValidation>
  </dataValidations>
  <hyperlinks>
    <hyperlink ref="R3" r:id="rId1"/>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dimension ref="A1:V83"/>
  <sheetViews>
    <sheetView topLeftCell="A16" zoomScale="91" zoomScaleNormal="91" workbookViewId="0">
      <selection activeCell="B66" sqref="B66"/>
    </sheetView>
  </sheetViews>
  <sheetFormatPr defaultRowHeight="12.75"/>
  <cols>
    <col min="2" max="2" width="23.28515625" bestFit="1" customWidth="1"/>
    <col min="4" max="5" width="11.140625" bestFit="1" customWidth="1"/>
    <col min="6" max="6" width="1.7109375" customWidth="1"/>
    <col min="7" max="8" width="11.140625" bestFit="1" customWidth="1"/>
    <col min="9" max="9" width="1.7109375" customWidth="1"/>
    <col min="10" max="11" width="11.140625" bestFit="1" customWidth="1"/>
    <col min="12" max="12" width="1.7109375" customWidth="1"/>
    <col min="13" max="14" width="11.140625" bestFit="1" customWidth="1"/>
    <col min="15" max="15" width="1.7109375" customWidth="1"/>
    <col min="16" max="16" width="12.28515625" customWidth="1"/>
    <col min="17" max="17" width="11.5703125" customWidth="1"/>
    <col min="18" max="18" width="1.7109375" customWidth="1"/>
    <col min="19" max="20" width="11.140625" bestFit="1" customWidth="1"/>
    <col min="21" max="21" width="1.7109375" customWidth="1"/>
    <col min="22" max="22" width="22.85546875" bestFit="1" customWidth="1"/>
  </cols>
  <sheetData>
    <row r="1" spans="1:22" ht="64.5" customHeight="1" thickBot="1">
      <c r="B1" s="30" t="str">
        <f>'Data Entry'!$C$1</f>
        <v>Balancing Authority</v>
      </c>
      <c r="C1" s="30" t="str">
        <f>'Data Entry'!$G$1</f>
        <v>ERCOT</v>
      </c>
      <c r="D1" s="238" t="s">
        <v>67</v>
      </c>
      <c r="E1" s="239"/>
      <c r="G1" s="238" t="s">
        <v>60</v>
      </c>
      <c r="H1" s="239"/>
      <c r="J1" s="238" t="s">
        <v>61</v>
      </c>
      <c r="K1" s="239"/>
      <c r="M1" s="238" t="s">
        <v>68</v>
      </c>
      <c r="N1" s="239"/>
      <c r="P1" s="102" t="s">
        <v>62</v>
      </c>
      <c r="Q1" s="103"/>
      <c r="S1" s="238" t="s">
        <v>63</v>
      </c>
      <c r="T1" s="239"/>
      <c r="V1" s="66" t="s">
        <v>106</v>
      </c>
    </row>
    <row r="2" spans="1:22">
      <c r="A2" s="1" t="s">
        <v>166</v>
      </c>
      <c r="B2" s="53" t="str">
        <f>'Data Entry'!$C$2</f>
        <v>Date/Time (t-0)</v>
      </c>
      <c r="C2" s="54"/>
      <c r="D2" s="41" t="s">
        <v>160</v>
      </c>
      <c r="E2" s="41" t="s">
        <v>122</v>
      </c>
      <c r="F2" s="231"/>
      <c r="G2" s="41" t="s">
        <v>160</v>
      </c>
      <c r="H2" s="41" t="s">
        <v>122</v>
      </c>
      <c r="I2" s="231"/>
      <c r="J2" s="41" t="s">
        <v>160</v>
      </c>
      <c r="K2" s="41" t="s">
        <v>122</v>
      </c>
      <c r="L2" s="231"/>
      <c r="M2" s="41" t="s">
        <v>160</v>
      </c>
      <c r="N2" s="41" t="s">
        <v>122</v>
      </c>
      <c r="O2" s="231"/>
      <c r="P2" s="41" t="s">
        <v>160</v>
      </c>
      <c r="Q2" s="41" t="s">
        <v>122</v>
      </c>
      <c r="R2" s="231"/>
      <c r="S2" s="41" t="s">
        <v>160</v>
      </c>
      <c r="T2" s="41" t="s">
        <v>122</v>
      </c>
      <c r="U2" s="231"/>
      <c r="V2" s="233" t="s">
        <v>176</v>
      </c>
    </row>
    <row r="3" spans="1:22" ht="13.5" thickBot="1">
      <c r="A3" s="1" t="s">
        <v>167</v>
      </c>
      <c r="B3" s="51" t="str">
        <f>'Data Entry'!$C$3</f>
        <v>(Central Prevailing)</v>
      </c>
      <c r="C3" s="52" t="str">
        <f>'Data Entry'!$G$3</f>
        <v>DelFreq</v>
      </c>
      <c r="D3" s="40" t="s">
        <v>41</v>
      </c>
      <c r="E3" s="40" t="s">
        <v>41</v>
      </c>
      <c r="F3" s="232"/>
      <c r="G3" s="40" t="s">
        <v>41</v>
      </c>
      <c r="H3" s="40" t="s">
        <v>41</v>
      </c>
      <c r="I3" s="232"/>
      <c r="J3" s="40" t="s">
        <v>41</v>
      </c>
      <c r="K3" s="40" t="s">
        <v>41</v>
      </c>
      <c r="L3" s="232"/>
      <c r="M3" s="40" t="s">
        <v>41</v>
      </c>
      <c r="N3" s="40" t="s">
        <v>41</v>
      </c>
      <c r="O3" s="232"/>
      <c r="P3" s="40" t="s">
        <v>41</v>
      </c>
      <c r="Q3" s="40" t="s">
        <v>41</v>
      </c>
      <c r="R3" s="232"/>
      <c r="S3" s="40" t="s">
        <v>41</v>
      </c>
      <c r="T3" s="40" t="s">
        <v>41</v>
      </c>
      <c r="U3" s="232"/>
      <c r="V3" s="234"/>
    </row>
    <row r="4" spans="1:22">
      <c r="A4" s="1">
        <v>1</v>
      </c>
      <c r="B4" s="50">
        <f ca="1">IF(CELL("type",'Data Entry'!$C4) = "v",'Data Entry'!$C4,"")</f>
        <v>40518.4762962963</v>
      </c>
      <c r="C4" s="2">
        <f ca="1">IF(CELL("type",'Data Entry'!$G4)="v",'Data Entry'!$G4,"")</f>
        <v>-9.5000000000000001E-2</v>
      </c>
      <c r="D4" s="56">
        <f>'BA Form 2 Event Data'!N7</f>
        <v>0</v>
      </c>
      <c r="E4" s="56">
        <f>'BA Form 2 Event Data'!Y7</f>
        <v>0</v>
      </c>
      <c r="G4" s="56">
        <f>'BA Form 2 Event Data'!O7</f>
        <v>0</v>
      </c>
      <c r="H4" s="56">
        <f>'BA Form 2 Event Data'!Z7</f>
        <v>0</v>
      </c>
      <c r="J4" s="56">
        <f>'BA Form 2 Event Data'!P7</f>
        <v>0</v>
      </c>
      <c r="K4" s="56">
        <f>'BA Form 2 Event Data'!AA7</f>
        <v>0</v>
      </c>
      <c r="M4" s="56">
        <f>'BA Form 2 Event Data'!Q7</f>
        <v>0</v>
      </c>
      <c r="N4" s="56">
        <f>'BA Form 2 Event Data'!AB7</f>
        <v>0</v>
      </c>
      <c r="P4" s="56">
        <f>'BA Form 2 Event Data'!R7</f>
        <v>0</v>
      </c>
      <c r="Q4" s="56">
        <f>'BA Form 2 Event Data'!AC7</f>
        <v>0</v>
      </c>
      <c r="S4" s="56">
        <f>'BA Form 2 Event Data'!S7</f>
        <v>0</v>
      </c>
      <c r="T4" s="56">
        <f>'BA Form 2 Event Data'!AD7</f>
        <v>0</v>
      </c>
      <c r="V4" s="56">
        <f ca="1">IF(CELL("type",'Data Entry'!$I4) = "v",((E4+H4+K4+N4+Q4+T4)-(D4+G4+J4+M4+P4+S4)),"")</f>
        <v>0</v>
      </c>
    </row>
    <row r="5" spans="1:22">
      <c r="A5" s="1">
        <v>2</v>
      </c>
      <c r="B5" s="19">
        <f ca="1">IF(CELL("type",'Data Entry'!$C5) = "v",'Data Entry'!$C5,"")</f>
        <v>40521.732106481482</v>
      </c>
      <c r="C5" s="2">
        <f ca="1">IF(CELL("type",'Data Entry'!$G5)="v",'Data Entry'!$G5,"")</f>
        <v>-0.107</v>
      </c>
      <c r="D5" s="56">
        <f>'BA Form 2 Event Data'!N8</f>
        <v>0</v>
      </c>
      <c r="E5" s="56">
        <f>'BA Form 2 Event Data'!Y8</f>
        <v>0</v>
      </c>
      <c r="G5" s="56">
        <f>'BA Form 2 Event Data'!O8</f>
        <v>0</v>
      </c>
      <c r="H5" s="56">
        <f>'BA Form 2 Event Data'!Z8</f>
        <v>0</v>
      </c>
      <c r="J5" s="56">
        <f>'BA Form 2 Event Data'!P8</f>
        <v>0</v>
      </c>
      <c r="K5" s="56">
        <f>'BA Form 2 Event Data'!AA8</f>
        <v>0</v>
      </c>
      <c r="M5" s="56">
        <f>'BA Form 2 Event Data'!Q8</f>
        <v>0</v>
      </c>
      <c r="N5" s="56">
        <f>'BA Form 2 Event Data'!AB8</f>
        <v>0</v>
      </c>
      <c r="P5" s="56">
        <f>'BA Form 2 Event Data'!R8</f>
        <v>0</v>
      </c>
      <c r="Q5" s="56">
        <f>'BA Form 2 Event Data'!AC8</f>
        <v>0</v>
      </c>
      <c r="S5" s="56">
        <f>'BA Form 2 Event Data'!S8</f>
        <v>0</v>
      </c>
      <c r="T5" s="56">
        <f>'BA Form 2 Event Data'!AD8</f>
        <v>0</v>
      </c>
      <c r="V5" s="56">
        <f ca="1">IF(CELL("type",'Data Entry'!$I5) = "v",((E5+H5+K5+N5+Q5+T5)-(D5+G5+J5+M5+P5+S5)),"")</f>
        <v>0</v>
      </c>
    </row>
    <row r="6" spans="1:22">
      <c r="A6" s="1">
        <v>3</v>
      </c>
      <c r="B6" s="20">
        <f ca="1">IF(CELL("type",'Data Entry'!$C6) = "v",'Data Entry'!$C6,"")</f>
        <v>40523.985046296293</v>
      </c>
      <c r="C6" s="25">
        <f ca="1">IF(CELL("type",'Data Entry'!$G6)="v",'Data Entry'!$G6,"")</f>
        <v>-0.19800000000000001</v>
      </c>
      <c r="D6" s="67">
        <f>'BA Form 2 Event Data'!N9</f>
        <v>0</v>
      </c>
      <c r="E6" s="67">
        <f>'BA Form 2 Event Data'!Y9</f>
        <v>0</v>
      </c>
      <c r="G6" s="67">
        <f>'BA Form 2 Event Data'!O9</f>
        <v>0</v>
      </c>
      <c r="H6" s="67">
        <f>'BA Form 2 Event Data'!Z9</f>
        <v>0</v>
      </c>
      <c r="J6" s="67">
        <f>'BA Form 2 Event Data'!P9</f>
        <v>0</v>
      </c>
      <c r="K6" s="67">
        <f>'BA Form 2 Event Data'!AA9</f>
        <v>0</v>
      </c>
      <c r="M6" s="67">
        <f>'BA Form 2 Event Data'!Q9</f>
        <v>0</v>
      </c>
      <c r="N6" s="67">
        <f>'BA Form 2 Event Data'!AB9</f>
        <v>0</v>
      </c>
      <c r="P6" s="67">
        <f>'BA Form 2 Event Data'!R9</f>
        <v>0</v>
      </c>
      <c r="Q6" s="56">
        <f>'BA Form 2 Event Data'!AC9</f>
        <v>0</v>
      </c>
      <c r="S6" s="67">
        <f>'BA Form 2 Event Data'!S9</f>
        <v>0</v>
      </c>
      <c r="T6" s="67">
        <f>'BA Form 2 Event Data'!AD9</f>
        <v>0</v>
      </c>
      <c r="V6" s="67">
        <f ca="1">IF(CELL("type",'Data Entry'!$I6) = "v",((E6+H6+K6+N6+Q6+T6)-(D6+G6+J6+M6+P6+S6)),"")</f>
        <v>0</v>
      </c>
    </row>
    <row r="7" spans="1:22">
      <c r="A7" s="1">
        <v>4</v>
      </c>
      <c r="B7" s="20">
        <f ca="1">IF(CELL("type",'Data Entry'!$C7) = "v",'Data Entry'!$C7,"")</f>
        <v>40528.636111111111</v>
      </c>
      <c r="C7" s="25">
        <f ca="1">IF(CELL("type",'Data Entry'!$G7)="v",'Data Entry'!$G7,"")</f>
        <v>-7.8E-2</v>
      </c>
      <c r="D7" s="67">
        <f>'BA Form 2 Event Data'!N10</f>
        <v>0</v>
      </c>
      <c r="E7" s="67">
        <f>'BA Form 2 Event Data'!Y10</f>
        <v>0</v>
      </c>
      <c r="G7" s="67">
        <f>'BA Form 2 Event Data'!O10</f>
        <v>0</v>
      </c>
      <c r="H7" s="67">
        <f>'BA Form 2 Event Data'!Z10</f>
        <v>0</v>
      </c>
      <c r="J7" s="67">
        <f>'BA Form 2 Event Data'!P10</f>
        <v>0</v>
      </c>
      <c r="K7" s="67">
        <f>'BA Form 2 Event Data'!AA10</f>
        <v>0</v>
      </c>
      <c r="M7" s="67">
        <f>'BA Form 2 Event Data'!Q10</f>
        <v>0</v>
      </c>
      <c r="N7" s="67">
        <f>'BA Form 2 Event Data'!AB10</f>
        <v>0</v>
      </c>
      <c r="P7" s="67">
        <f>'BA Form 2 Event Data'!R10</f>
        <v>0</v>
      </c>
      <c r="Q7" s="56">
        <f>'BA Form 2 Event Data'!AC10</f>
        <v>0</v>
      </c>
      <c r="S7" s="67">
        <f>'BA Form 2 Event Data'!S10</f>
        <v>0</v>
      </c>
      <c r="T7" s="67">
        <f>'BA Form 2 Event Data'!AD10</f>
        <v>0</v>
      </c>
      <c r="V7" s="67">
        <f ca="1">IF(CELL("type",'Data Entry'!$I7) = "v",((E7+H7+K7+N7+Q7+T7)-(D7+G7+J7+M7+P7+S7)),"")</f>
        <v>0</v>
      </c>
    </row>
    <row r="8" spans="1:22">
      <c r="A8" s="1">
        <v>5</v>
      </c>
      <c r="B8" s="19">
        <f ca="1">IF(CELL("type",'Data Entry'!$C8) = "v",'Data Entry'!$C8,"")</f>
        <v>40531.110694444447</v>
      </c>
      <c r="C8" s="2">
        <f ca="1">IF(CELL("type",'Data Entry'!$G8)="v",'Data Entry'!$G8,"")</f>
        <v>-0.13500000000000001</v>
      </c>
      <c r="D8" s="56">
        <f>'BA Form 2 Event Data'!N11</f>
        <v>0</v>
      </c>
      <c r="E8" s="56">
        <f>'BA Form 2 Event Data'!Y11</f>
        <v>0</v>
      </c>
      <c r="G8" s="56">
        <f>'BA Form 2 Event Data'!O11</f>
        <v>0</v>
      </c>
      <c r="H8" s="56">
        <f>'BA Form 2 Event Data'!Z11</f>
        <v>0</v>
      </c>
      <c r="J8" s="56">
        <f>'BA Form 2 Event Data'!P11</f>
        <v>0</v>
      </c>
      <c r="K8" s="56">
        <f>'BA Form 2 Event Data'!AA11</f>
        <v>0</v>
      </c>
      <c r="M8" s="56">
        <f>'BA Form 2 Event Data'!Q11</f>
        <v>0</v>
      </c>
      <c r="N8" s="56">
        <f>'BA Form 2 Event Data'!AB11</f>
        <v>0</v>
      </c>
      <c r="P8" s="56">
        <f>'BA Form 2 Event Data'!R11</f>
        <v>0</v>
      </c>
      <c r="Q8" s="56">
        <f>'BA Form 2 Event Data'!AC11</f>
        <v>0</v>
      </c>
      <c r="S8" s="56">
        <f>'BA Form 2 Event Data'!S11</f>
        <v>0</v>
      </c>
      <c r="T8" s="56">
        <f>'BA Form 2 Event Data'!AD11</f>
        <v>0</v>
      </c>
      <c r="V8" s="56">
        <f ca="1">IF(CELL("type",'Data Entry'!$I8) = "v",((E8+H8+K8+N8+Q8+T8)-(D8+G8+J8+M8+P8+S8)),"")</f>
        <v>0</v>
      </c>
    </row>
    <row r="9" spans="1:22">
      <c r="A9" s="1">
        <v>6</v>
      </c>
      <c r="B9" s="19">
        <f ca="1">IF(CELL("type",'Data Entry'!$C9) = "v",'Data Entry'!$C9,"")</f>
        <v>40538.355578703704</v>
      </c>
      <c r="C9" s="2">
        <f ca="1">IF(CELL("type",'Data Entry'!$G9)="v",'Data Entry'!$G9,"")</f>
        <v>-4.2999999999999997E-2</v>
      </c>
      <c r="D9" s="56">
        <f>'BA Form 2 Event Data'!N12</f>
        <v>0</v>
      </c>
      <c r="E9" s="56">
        <f>'BA Form 2 Event Data'!Y12</f>
        <v>0</v>
      </c>
      <c r="G9" s="56">
        <f>'BA Form 2 Event Data'!O12</f>
        <v>0</v>
      </c>
      <c r="H9" s="56">
        <f>'BA Form 2 Event Data'!Z12</f>
        <v>0</v>
      </c>
      <c r="J9" s="56">
        <f>'BA Form 2 Event Data'!P12</f>
        <v>0</v>
      </c>
      <c r="K9" s="56">
        <f>'BA Form 2 Event Data'!AA12</f>
        <v>0</v>
      </c>
      <c r="M9" s="56">
        <f>'BA Form 2 Event Data'!Q12</f>
        <v>0</v>
      </c>
      <c r="N9" s="56">
        <f>'BA Form 2 Event Data'!AB12</f>
        <v>0</v>
      </c>
      <c r="P9" s="56">
        <f>'BA Form 2 Event Data'!R12</f>
        <v>0</v>
      </c>
      <c r="Q9" s="56">
        <f>'BA Form 2 Event Data'!AC12</f>
        <v>0</v>
      </c>
      <c r="S9" s="56">
        <f>'BA Form 2 Event Data'!S12</f>
        <v>0</v>
      </c>
      <c r="T9" s="56">
        <f>'BA Form 2 Event Data'!AD12</f>
        <v>0</v>
      </c>
      <c r="V9" s="56">
        <f ca="1">IF(CELL("type",'Data Entry'!$I9) = "v",((E9+H9+K9+N9+Q9+T9)-(D9+G9+J9+M9+P9+S9)),"")</f>
        <v>0</v>
      </c>
    </row>
    <row r="10" spans="1:22">
      <c r="A10" s="1">
        <v>7</v>
      </c>
      <c r="B10" s="20">
        <f ca="1">IF(CELL("type",'Data Entry'!$C10) = "v",'Data Entry'!$C10,"")</f>
        <v>40552.786111111112</v>
      </c>
      <c r="C10" s="25">
        <f ca="1">IF(CELL("type",'Data Entry'!$G10)="v",'Data Entry'!$G10,"")</f>
        <v>-0.108</v>
      </c>
      <c r="D10" s="67">
        <f>'BA Form 2 Event Data'!N13</f>
        <v>0</v>
      </c>
      <c r="E10" s="67">
        <f>'BA Form 2 Event Data'!Y13</f>
        <v>0</v>
      </c>
      <c r="G10" s="67">
        <f>'BA Form 2 Event Data'!O13</f>
        <v>0</v>
      </c>
      <c r="H10" s="67">
        <f>'BA Form 2 Event Data'!Z13</f>
        <v>0</v>
      </c>
      <c r="J10" s="67">
        <f>'BA Form 2 Event Data'!P13</f>
        <v>0</v>
      </c>
      <c r="K10" s="67">
        <f>'BA Form 2 Event Data'!AA13</f>
        <v>0</v>
      </c>
      <c r="M10" s="67">
        <f>'BA Form 2 Event Data'!Q13</f>
        <v>0</v>
      </c>
      <c r="N10" s="67">
        <f>'BA Form 2 Event Data'!AB13</f>
        <v>0</v>
      </c>
      <c r="P10" s="67">
        <f>'BA Form 2 Event Data'!R13</f>
        <v>0</v>
      </c>
      <c r="Q10" s="56">
        <f>'BA Form 2 Event Data'!AC13</f>
        <v>0</v>
      </c>
      <c r="S10" s="67">
        <f>'BA Form 2 Event Data'!S13</f>
        <v>0</v>
      </c>
      <c r="T10" s="67">
        <f>'BA Form 2 Event Data'!AD13</f>
        <v>0</v>
      </c>
      <c r="V10" s="67">
        <f ca="1">IF(CELL("type",'Data Entry'!$I10) = "v",((E10+H10+K10+N10+Q10+T10)-(D10+G10+J10+M10+P10+S10)),"")</f>
        <v>0</v>
      </c>
    </row>
    <row r="11" spans="1:22">
      <c r="A11" s="1">
        <v>8</v>
      </c>
      <c r="B11" s="20">
        <f ca="1">IF(CELL("type",'Data Entry'!$C11) = "v",'Data Entry'!$C11,"")</f>
        <v>40554.284722222219</v>
      </c>
      <c r="C11" s="25">
        <f ca="1">IF(CELL("type",'Data Entry'!$G11)="v",'Data Entry'!$G11,"")</f>
        <v>-9.0999999999999998E-2</v>
      </c>
      <c r="D11" s="67">
        <f>'BA Form 2 Event Data'!N14</f>
        <v>0</v>
      </c>
      <c r="E11" s="67">
        <f>'BA Form 2 Event Data'!Y14</f>
        <v>0</v>
      </c>
      <c r="G11" s="67">
        <f>'BA Form 2 Event Data'!O14</f>
        <v>0</v>
      </c>
      <c r="H11" s="67">
        <f>'BA Form 2 Event Data'!Z14</f>
        <v>0</v>
      </c>
      <c r="J11" s="67">
        <f>'BA Form 2 Event Data'!P14</f>
        <v>0</v>
      </c>
      <c r="K11" s="67">
        <f>'BA Form 2 Event Data'!AA14</f>
        <v>0</v>
      </c>
      <c r="M11" s="67">
        <f>'BA Form 2 Event Data'!Q14</f>
        <v>0</v>
      </c>
      <c r="N11" s="67">
        <f>'BA Form 2 Event Data'!AB14</f>
        <v>0</v>
      </c>
      <c r="P11" s="67">
        <f>'BA Form 2 Event Data'!R14</f>
        <v>0</v>
      </c>
      <c r="Q11" s="56">
        <f>'BA Form 2 Event Data'!AC14</f>
        <v>0</v>
      </c>
      <c r="S11" s="67">
        <f>'BA Form 2 Event Data'!S14</f>
        <v>0</v>
      </c>
      <c r="T11" s="67">
        <f>'BA Form 2 Event Data'!AD14</f>
        <v>0</v>
      </c>
      <c r="V11" s="67">
        <f ca="1">IF(CELL("type",'Data Entry'!$I11) = "v",((E11+H11+K11+N11+Q11+T11)-(D11+G11+J11+M11+P11+S11)),"")</f>
        <v>0</v>
      </c>
    </row>
    <row r="12" spans="1:22">
      <c r="A12" s="1">
        <v>9</v>
      </c>
      <c r="B12" s="19">
        <f ca="1">IF(CELL("type",'Data Entry'!$C12) = "v",'Data Entry'!$C12,"")</f>
        <v>40563.001319444447</v>
      </c>
      <c r="C12" s="2">
        <f ca="1">IF(CELL("type",'Data Entry'!$G12)="v",'Data Entry'!$G12,"")</f>
        <v>-0.19800000000000001</v>
      </c>
      <c r="D12" s="56">
        <f>'BA Form 2 Event Data'!N15</f>
        <v>0</v>
      </c>
      <c r="E12" s="56">
        <f>'BA Form 2 Event Data'!Y15</f>
        <v>0</v>
      </c>
      <c r="G12" s="56">
        <f>'BA Form 2 Event Data'!O15</f>
        <v>0</v>
      </c>
      <c r="H12" s="56">
        <f>'BA Form 2 Event Data'!Z15</f>
        <v>0</v>
      </c>
      <c r="J12" s="56">
        <f>'BA Form 2 Event Data'!P15</f>
        <v>0</v>
      </c>
      <c r="K12" s="56">
        <f>'BA Form 2 Event Data'!AA15</f>
        <v>0</v>
      </c>
      <c r="M12" s="56">
        <f>'BA Form 2 Event Data'!Q15</f>
        <v>0</v>
      </c>
      <c r="N12" s="56">
        <f>'BA Form 2 Event Data'!AB15</f>
        <v>0</v>
      </c>
      <c r="P12" s="56">
        <f>'BA Form 2 Event Data'!R15</f>
        <v>0</v>
      </c>
      <c r="Q12" s="56">
        <f>'BA Form 2 Event Data'!AC15</f>
        <v>0</v>
      </c>
      <c r="S12" s="56">
        <f>'BA Form 2 Event Data'!S15</f>
        <v>0</v>
      </c>
      <c r="T12" s="56">
        <f>'BA Form 2 Event Data'!AD15</f>
        <v>0</v>
      </c>
      <c r="V12" s="56">
        <f ca="1">IF(CELL("type",'Data Entry'!$I12) = "v",((E12+H12+K12+N12+Q12+T12)-(D12+G12+J12+M12+P12+S12)),"")</f>
        <v>0</v>
      </c>
    </row>
    <row r="13" spans="1:22">
      <c r="A13" s="1">
        <v>10</v>
      </c>
      <c r="B13" s="19">
        <f ca="1">IF(CELL("type",'Data Entry'!$C13) = "v",'Data Entry'!$C13,"")</f>
        <v>40564.157268518517</v>
      </c>
      <c r="C13" s="2">
        <f ca="1">IF(CELL("type",'Data Entry'!$G13)="v",'Data Entry'!$G13,"")</f>
        <v>-0.17100000000000001</v>
      </c>
      <c r="D13" s="56">
        <f>'BA Form 2 Event Data'!N16</f>
        <v>0</v>
      </c>
      <c r="E13" s="56">
        <f>'BA Form 2 Event Data'!Y16</f>
        <v>0</v>
      </c>
      <c r="G13" s="56">
        <f>'BA Form 2 Event Data'!O16</f>
        <v>0</v>
      </c>
      <c r="H13" s="56">
        <f>'BA Form 2 Event Data'!Z16</f>
        <v>0</v>
      </c>
      <c r="J13" s="56">
        <f>'BA Form 2 Event Data'!P16</f>
        <v>0</v>
      </c>
      <c r="K13" s="56">
        <f>'BA Form 2 Event Data'!AA16</f>
        <v>0</v>
      </c>
      <c r="M13" s="56">
        <f>'BA Form 2 Event Data'!Q16</f>
        <v>0</v>
      </c>
      <c r="N13" s="56">
        <f>'BA Form 2 Event Data'!AB16</f>
        <v>0</v>
      </c>
      <c r="P13" s="56">
        <f>'BA Form 2 Event Data'!R16</f>
        <v>0</v>
      </c>
      <c r="Q13" s="56">
        <f>'BA Form 2 Event Data'!AC16</f>
        <v>0</v>
      </c>
      <c r="S13" s="56">
        <f>'BA Form 2 Event Data'!S16</f>
        <v>0</v>
      </c>
      <c r="T13" s="56">
        <f>'BA Form 2 Event Data'!AD16</f>
        <v>0</v>
      </c>
      <c r="V13" s="56">
        <f ca="1">IF(CELL("type",'Data Entry'!$I13) = "v",((E13+H13+K13+N13+Q13+T13)-(D13+G13+J13+M13+P13+S13)),"")</f>
        <v>0</v>
      </c>
    </row>
    <row r="14" spans="1:22">
      <c r="A14" s="1">
        <v>11</v>
      </c>
      <c r="B14" s="20">
        <f ca="1">IF(CELL("type",'Data Entry'!$C14) = "v",'Data Entry'!$C14,"")</f>
        <v>40566.620370370372</v>
      </c>
      <c r="C14" s="25">
        <f ca="1">IF(CELL("type",'Data Entry'!$G14)="v",'Data Entry'!$G14,"")</f>
        <v>-0.14899999999999999</v>
      </c>
      <c r="D14" s="67">
        <f>'BA Form 2 Event Data'!N17</f>
        <v>0</v>
      </c>
      <c r="E14" s="67">
        <f>'BA Form 2 Event Data'!Y17</f>
        <v>0</v>
      </c>
      <c r="G14" s="67">
        <f>'BA Form 2 Event Data'!O17</f>
        <v>0</v>
      </c>
      <c r="H14" s="67">
        <f>'BA Form 2 Event Data'!Z17</f>
        <v>0</v>
      </c>
      <c r="J14" s="67">
        <f>'BA Form 2 Event Data'!P17</f>
        <v>0</v>
      </c>
      <c r="K14" s="67">
        <f>'BA Form 2 Event Data'!AA17</f>
        <v>0</v>
      </c>
      <c r="M14" s="67">
        <f>'BA Form 2 Event Data'!Q17</f>
        <v>0</v>
      </c>
      <c r="N14" s="67">
        <f>'BA Form 2 Event Data'!AB17</f>
        <v>0</v>
      </c>
      <c r="P14" s="67">
        <f>'BA Form 2 Event Data'!R17</f>
        <v>0</v>
      </c>
      <c r="Q14" s="56">
        <f>'BA Form 2 Event Data'!AC17</f>
        <v>0</v>
      </c>
      <c r="S14" s="67">
        <f>'BA Form 2 Event Data'!S17</f>
        <v>0</v>
      </c>
      <c r="T14" s="67">
        <f>'BA Form 2 Event Data'!AD17</f>
        <v>0</v>
      </c>
      <c r="V14" s="67">
        <f ca="1">IF(CELL("type",'Data Entry'!$I14) = "v",((E14+H14+K14+N14+Q14+T14)-(D14+G14+J14+M14+P14+S14)),"")</f>
        <v>0</v>
      </c>
    </row>
    <row r="15" spans="1:22">
      <c r="A15" s="1">
        <v>12</v>
      </c>
      <c r="B15" s="21">
        <f ca="1">IF(CELL("type",'Data Entry'!$C15) = "v",'Data Entry'!$C15,"")</f>
        <v>40571.223449074074</v>
      </c>
      <c r="C15" s="25">
        <f ca="1">IF(CELL("type",'Data Entry'!$G15)="v",'Data Entry'!$G15,"")</f>
        <v>-5.6000000000000001E-2</v>
      </c>
      <c r="D15" s="67">
        <f>'BA Form 2 Event Data'!N18</f>
        <v>0</v>
      </c>
      <c r="E15" s="67">
        <f>'BA Form 2 Event Data'!Y18</f>
        <v>0</v>
      </c>
      <c r="G15" s="67">
        <f>'BA Form 2 Event Data'!O18</f>
        <v>0</v>
      </c>
      <c r="H15" s="67">
        <f>'BA Form 2 Event Data'!Z18</f>
        <v>0</v>
      </c>
      <c r="J15" s="67">
        <f>'BA Form 2 Event Data'!P18</f>
        <v>0</v>
      </c>
      <c r="K15" s="67">
        <f>'BA Form 2 Event Data'!AA18</f>
        <v>0</v>
      </c>
      <c r="M15" s="67">
        <f>'BA Form 2 Event Data'!Q18</f>
        <v>0</v>
      </c>
      <c r="N15" s="67">
        <f>'BA Form 2 Event Data'!AB18</f>
        <v>0</v>
      </c>
      <c r="P15" s="67">
        <f>'BA Form 2 Event Data'!R18</f>
        <v>0</v>
      </c>
      <c r="Q15" s="56">
        <f>'BA Form 2 Event Data'!AC18</f>
        <v>0</v>
      </c>
      <c r="S15" s="67">
        <f>'BA Form 2 Event Data'!S18</f>
        <v>0</v>
      </c>
      <c r="T15" s="67">
        <f>'BA Form 2 Event Data'!AD18</f>
        <v>0</v>
      </c>
      <c r="V15" s="67">
        <f ca="1">IF(CELL("type",'Data Entry'!$I15) = "v",((E15+H15+K15+N15+Q15+T15)-(D15+G15+J15+M15+P15+S15)),"")</f>
        <v>0</v>
      </c>
    </row>
    <row r="16" spans="1:22">
      <c r="A16" s="1">
        <v>13</v>
      </c>
      <c r="B16" s="19">
        <f ca="1">IF(CELL("type",'Data Entry'!$C16) = "v",'Data Entry'!$C16,"")</f>
        <v>40575.935972222222</v>
      </c>
      <c r="C16" s="2">
        <f ca="1">IF(CELL("type",'Data Entry'!$G16)="v",'Data Entry'!$G16,"")</f>
        <v>-7.8E-2</v>
      </c>
      <c r="D16" s="56">
        <f>'BA Form 2 Event Data'!N19</f>
        <v>0</v>
      </c>
      <c r="E16" s="56">
        <f>'BA Form 2 Event Data'!Y19</f>
        <v>0</v>
      </c>
      <c r="G16" s="56">
        <f>'BA Form 2 Event Data'!O19</f>
        <v>0</v>
      </c>
      <c r="H16" s="56">
        <f>'BA Form 2 Event Data'!Z19</f>
        <v>0</v>
      </c>
      <c r="J16" s="56">
        <f>'BA Form 2 Event Data'!P19</f>
        <v>0</v>
      </c>
      <c r="K16" s="56">
        <f>'BA Form 2 Event Data'!AA19</f>
        <v>0</v>
      </c>
      <c r="M16" s="56">
        <f>'BA Form 2 Event Data'!Q19</f>
        <v>0</v>
      </c>
      <c r="N16" s="56">
        <f>'BA Form 2 Event Data'!AB19</f>
        <v>0</v>
      </c>
      <c r="P16" s="56">
        <f>'BA Form 2 Event Data'!R19</f>
        <v>0</v>
      </c>
      <c r="Q16" s="56">
        <f>'BA Form 2 Event Data'!AC19</f>
        <v>0</v>
      </c>
      <c r="S16" s="56">
        <f>'BA Form 2 Event Data'!S19</f>
        <v>0</v>
      </c>
      <c r="T16" s="56">
        <f>'BA Form 2 Event Data'!AD19</f>
        <v>0</v>
      </c>
      <c r="V16" s="56">
        <f ca="1">IF(CELL("type",'Data Entry'!$I16) = "v",((E16+H16+K16+N16+Q16+T16)-(D16+G16+J16+M16+P16+S16)),"")</f>
        <v>0</v>
      </c>
    </row>
    <row r="17" spans="1:22">
      <c r="A17" s="1">
        <v>14</v>
      </c>
      <c r="B17" s="22">
        <f ca="1">IF(CELL("type",'Data Entry'!$C17) = "v",'Data Entry'!$C17,"")</f>
        <v>40576.096319444441</v>
      </c>
      <c r="C17" s="2">
        <f ca="1">IF(CELL("type",'Data Entry'!$G17)="v",'Data Entry'!$G17,"")</f>
        <v>-0.158</v>
      </c>
      <c r="D17" s="56">
        <f>'BA Form 2 Event Data'!N20</f>
        <v>0</v>
      </c>
      <c r="E17" s="56">
        <f>'BA Form 2 Event Data'!Y20</f>
        <v>0</v>
      </c>
      <c r="G17" s="56">
        <f>'BA Form 2 Event Data'!O20</f>
        <v>0</v>
      </c>
      <c r="H17" s="56">
        <f>'BA Form 2 Event Data'!Z20</f>
        <v>0</v>
      </c>
      <c r="J17" s="56">
        <f>'BA Form 2 Event Data'!P20</f>
        <v>0</v>
      </c>
      <c r="K17" s="56">
        <f>'BA Form 2 Event Data'!AA20</f>
        <v>0</v>
      </c>
      <c r="M17" s="56">
        <f>'BA Form 2 Event Data'!Q20</f>
        <v>0</v>
      </c>
      <c r="N17" s="56">
        <f>'BA Form 2 Event Data'!AB20</f>
        <v>0</v>
      </c>
      <c r="P17" s="56">
        <f>'BA Form 2 Event Data'!R20</f>
        <v>0</v>
      </c>
      <c r="Q17" s="56">
        <f>'BA Form 2 Event Data'!AC20</f>
        <v>0</v>
      </c>
      <c r="S17" s="56">
        <f>'BA Form 2 Event Data'!S20</f>
        <v>0</v>
      </c>
      <c r="T17" s="56">
        <f>'BA Form 2 Event Data'!AD20</f>
        <v>0</v>
      </c>
      <c r="V17" s="56">
        <f ca="1">IF(CELL("type",'Data Entry'!$I17) = "v",((E17+H17+K17+N17+Q17+T17)-(D17+G17+J17+M17+P17+S17)),"")</f>
        <v>0</v>
      </c>
    </row>
    <row r="18" spans="1:22">
      <c r="A18" s="1">
        <v>15</v>
      </c>
      <c r="B18" s="21">
        <f ca="1">IF(CELL("type",'Data Entry'!$C18) = "v",'Data Entry'!$C18,"")</f>
        <v>40576.235601851855</v>
      </c>
      <c r="C18" s="25">
        <f ca="1">IF(CELL("type",'Data Entry'!$G18)="v",'Data Entry'!$G18,"")</f>
        <v>-0.125</v>
      </c>
      <c r="D18" s="67">
        <f>'BA Form 2 Event Data'!N21</f>
        <v>0</v>
      </c>
      <c r="E18" s="67">
        <f>'BA Form 2 Event Data'!Y21</f>
        <v>0</v>
      </c>
      <c r="G18" s="67">
        <f>'BA Form 2 Event Data'!O21</f>
        <v>0</v>
      </c>
      <c r="H18" s="67">
        <f>'BA Form 2 Event Data'!Z21</f>
        <v>0</v>
      </c>
      <c r="J18" s="67">
        <f>'BA Form 2 Event Data'!P21</f>
        <v>0</v>
      </c>
      <c r="K18" s="67">
        <f>'BA Form 2 Event Data'!AA21</f>
        <v>0</v>
      </c>
      <c r="M18" s="67">
        <f>'BA Form 2 Event Data'!Q21</f>
        <v>0</v>
      </c>
      <c r="N18" s="67">
        <f>'BA Form 2 Event Data'!AB21</f>
        <v>0</v>
      </c>
      <c r="P18" s="67">
        <f>'BA Form 2 Event Data'!R21</f>
        <v>0</v>
      </c>
      <c r="Q18" s="56">
        <f>'BA Form 2 Event Data'!AC21</f>
        <v>0</v>
      </c>
      <c r="S18" s="67">
        <f>'BA Form 2 Event Data'!S21</f>
        <v>0</v>
      </c>
      <c r="T18" s="67">
        <f>'BA Form 2 Event Data'!AD21</f>
        <v>0</v>
      </c>
      <c r="V18" s="67">
        <f ca="1">IF(CELL("type",'Data Entry'!$I18) = "v",((E18+H18+K18+N18+Q18+T18)-(D18+G18+J18+M18+P18+S18)),"")</f>
        <v>0</v>
      </c>
    </row>
    <row r="19" spans="1:22">
      <c r="A19" s="1">
        <v>16</v>
      </c>
      <c r="B19" s="21">
        <f ca="1">IF(CELL("type",'Data Entry'!$C19) = "v",'Data Entry'!$C19,"")</f>
        <v>40576.350347222222</v>
      </c>
      <c r="C19" s="25">
        <f ca="1">IF(CELL("type",'Data Entry'!$G19)="v",'Data Entry'!$G19,"")</f>
        <v>-0.188</v>
      </c>
      <c r="D19" s="67">
        <f>'BA Form 2 Event Data'!N22</f>
        <v>0</v>
      </c>
      <c r="E19" s="67">
        <f>'BA Form 2 Event Data'!Y22</f>
        <v>0</v>
      </c>
      <c r="G19" s="67">
        <f>'BA Form 2 Event Data'!O22</f>
        <v>0</v>
      </c>
      <c r="H19" s="67">
        <f>'BA Form 2 Event Data'!Z22</f>
        <v>0</v>
      </c>
      <c r="J19" s="67">
        <f>'BA Form 2 Event Data'!P22</f>
        <v>0</v>
      </c>
      <c r="K19" s="67">
        <f>'BA Form 2 Event Data'!AA22</f>
        <v>0</v>
      </c>
      <c r="M19" s="67">
        <f>'BA Form 2 Event Data'!Q22</f>
        <v>0</v>
      </c>
      <c r="N19" s="67">
        <f>'BA Form 2 Event Data'!AB22</f>
        <v>0</v>
      </c>
      <c r="P19" s="67">
        <f>'BA Form 2 Event Data'!R22</f>
        <v>0</v>
      </c>
      <c r="Q19" s="56">
        <f>'BA Form 2 Event Data'!AC22</f>
        <v>0</v>
      </c>
      <c r="S19" s="67">
        <f>'BA Form 2 Event Data'!S22</f>
        <v>0</v>
      </c>
      <c r="T19" s="67">
        <f>'BA Form 2 Event Data'!AD22</f>
        <v>0</v>
      </c>
      <c r="V19" s="67">
        <f ca="1">IF(CELL("type",'Data Entry'!$I19) = "v",((E19+H19+K19+N19+Q19+T19)-(D19+G19+J19+M19+P19+S19)),"")</f>
        <v>0</v>
      </c>
    </row>
    <row r="20" spans="1:22">
      <c r="A20" s="1">
        <v>17</v>
      </c>
      <c r="B20" s="22">
        <f ca="1">IF(CELL("type",'Data Entry'!$C20) = "v",'Data Entry'!$C20,"")</f>
        <v>40576.455324074072</v>
      </c>
      <c r="C20" s="2">
        <f ca="1">IF(CELL("type",'Data Entry'!$G20)="v",'Data Entry'!$G20,"")</f>
        <v>-0.19</v>
      </c>
      <c r="D20" s="56">
        <f>'BA Form 2 Event Data'!N23</f>
        <v>0</v>
      </c>
      <c r="E20" s="56">
        <f>'BA Form 2 Event Data'!Y23</f>
        <v>0</v>
      </c>
      <c r="G20" s="56">
        <f>'BA Form 2 Event Data'!O23</f>
        <v>0</v>
      </c>
      <c r="H20" s="56">
        <f>'BA Form 2 Event Data'!Z23</f>
        <v>0</v>
      </c>
      <c r="J20" s="56">
        <f>'BA Form 2 Event Data'!P23</f>
        <v>0</v>
      </c>
      <c r="K20" s="56">
        <f>'BA Form 2 Event Data'!AA23</f>
        <v>0</v>
      </c>
      <c r="M20" s="56">
        <f>'BA Form 2 Event Data'!Q23</f>
        <v>0</v>
      </c>
      <c r="N20" s="56">
        <f>'BA Form 2 Event Data'!AB23</f>
        <v>0</v>
      </c>
      <c r="P20" s="56">
        <f>'BA Form 2 Event Data'!R23</f>
        <v>0</v>
      </c>
      <c r="Q20" s="56">
        <f>'BA Form 2 Event Data'!AC23</f>
        <v>0</v>
      </c>
      <c r="S20" s="56">
        <f>'BA Form 2 Event Data'!S23</f>
        <v>0</v>
      </c>
      <c r="T20" s="56">
        <f>'BA Form 2 Event Data'!AD23</f>
        <v>0</v>
      </c>
      <c r="V20" s="56">
        <f ca="1">IF(CELL("type",'Data Entry'!$I20) = "v",((E20+H20+K20+N20+Q20+T20)-(D20+G20+J20+M20+P20+S20)),"")</f>
        <v>0</v>
      </c>
    </row>
    <row r="21" spans="1:22">
      <c r="A21" s="1">
        <v>18</v>
      </c>
      <c r="B21" s="22">
        <f ca="1">IF(CELL("type",'Data Entry'!$C21) = "v",'Data Entry'!$C21,"")</f>
        <v>40583.542800925927</v>
      </c>
      <c r="C21" s="2">
        <f ca="1">IF(CELL("type",'Data Entry'!$G21)="v",'Data Entry'!$G21,"")</f>
        <v>-0.114</v>
      </c>
      <c r="D21" s="56">
        <f>'BA Form 2 Event Data'!N24</f>
        <v>0</v>
      </c>
      <c r="E21" s="56">
        <f>'BA Form 2 Event Data'!Y24</f>
        <v>0</v>
      </c>
      <c r="G21" s="56">
        <f>'BA Form 2 Event Data'!O24</f>
        <v>0</v>
      </c>
      <c r="H21" s="56">
        <f>'BA Form 2 Event Data'!Z24</f>
        <v>0</v>
      </c>
      <c r="J21" s="56">
        <f>'BA Form 2 Event Data'!P24</f>
        <v>0</v>
      </c>
      <c r="K21" s="56">
        <f>'BA Form 2 Event Data'!AA24</f>
        <v>0</v>
      </c>
      <c r="M21" s="56">
        <f>'BA Form 2 Event Data'!Q24</f>
        <v>0</v>
      </c>
      <c r="N21" s="56">
        <f>'BA Form 2 Event Data'!AB24</f>
        <v>0</v>
      </c>
      <c r="P21" s="56">
        <f>'BA Form 2 Event Data'!R24</f>
        <v>0</v>
      </c>
      <c r="Q21" s="56">
        <f>'BA Form 2 Event Data'!AC24</f>
        <v>0</v>
      </c>
      <c r="S21" s="56">
        <f>'BA Form 2 Event Data'!S24</f>
        <v>0</v>
      </c>
      <c r="T21" s="56">
        <f>'BA Form 2 Event Data'!AD24</f>
        <v>0</v>
      </c>
      <c r="V21" s="56">
        <f ca="1">IF(CELL("type",'Data Entry'!$I21) = "v",((E21+H21+K21+N21+Q21+T21)-(D21+G21+J21+M21+P21+S21)),"")</f>
        <v>0</v>
      </c>
    </row>
    <row r="22" spans="1:22">
      <c r="A22" s="1">
        <v>19</v>
      </c>
      <c r="B22" s="21">
        <f ca="1">IF(CELL("type",'Data Entry'!$C22) = "v",'Data Entry'!$C22,"")</f>
        <v>40589.694490740738</v>
      </c>
      <c r="C22" s="25">
        <f ca="1">IF(CELL("type",'Data Entry'!$G22)="v",'Data Entry'!$G22,"")</f>
        <v>-0.216</v>
      </c>
      <c r="D22" s="67">
        <f>'BA Form 2 Event Data'!N25</f>
        <v>0</v>
      </c>
      <c r="E22" s="67">
        <f>'BA Form 2 Event Data'!Y25</f>
        <v>0</v>
      </c>
      <c r="G22" s="67">
        <f>'BA Form 2 Event Data'!O25</f>
        <v>0</v>
      </c>
      <c r="H22" s="67">
        <f>'BA Form 2 Event Data'!Z25</f>
        <v>0</v>
      </c>
      <c r="J22" s="67">
        <f>'BA Form 2 Event Data'!P25</f>
        <v>0</v>
      </c>
      <c r="K22" s="67">
        <f>'BA Form 2 Event Data'!AA25</f>
        <v>0</v>
      </c>
      <c r="M22" s="67">
        <f>'BA Form 2 Event Data'!Q25</f>
        <v>0</v>
      </c>
      <c r="N22" s="67">
        <f>'BA Form 2 Event Data'!AB25</f>
        <v>0</v>
      </c>
      <c r="P22" s="67">
        <f>'BA Form 2 Event Data'!R25</f>
        <v>0</v>
      </c>
      <c r="Q22" s="56">
        <f>'BA Form 2 Event Data'!AC25</f>
        <v>0</v>
      </c>
      <c r="S22" s="67">
        <f>'BA Form 2 Event Data'!S25</f>
        <v>0</v>
      </c>
      <c r="T22" s="67">
        <f>'BA Form 2 Event Data'!AD25</f>
        <v>0</v>
      </c>
      <c r="V22" s="67">
        <f ca="1">IF(CELL("type",'Data Entry'!$I22) = "v",((E22+H22+K22+N22+Q22+T22)-(D22+G22+J22+M22+P22+S22)),"")</f>
        <v>0</v>
      </c>
    </row>
    <row r="23" spans="1:22">
      <c r="A23" s="1">
        <v>20</v>
      </c>
      <c r="B23" s="21">
        <f ca="1">IF(CELL("type",'Data Entry'!$C23) = "v",'Data Entry'!$C23,"")</f>
        <v>40590.392800925925</v>
      </c>
      <c r="C23" s="25">
        <f ca="1">IF(CELL("type",'Data Entry'!$G23)="v",'Data Entry'!$G23,"")</f>
        <v>-0.17499999999999999</v>
      </c>
      <c r="D23" s="67">
        <f>'BA Form 2 Event Data'!N26</f>
        <v>0</v>
      </c>
      <c r="E23" s="67">
        <f>'BA Form 2 Event Data'!Y26</f>
        <v>0</v>
      </c>
      <c r="G23" s="67">
        <f>'BA Form 2 Event Data'!O26</f>
        <v>0</v>
      </c>
      <c r="H23" s="67">
        <f>'BA Form 2 Event Data'!Z26</f>
        <v>0</v>
      </c>
      <c r="J23" s="67">
        <f>'BA Form 2 Event Data'!P26</f>
        <v>0</v>
      </c>
      <c r="K23" s="67">
        <f>'BA Form 2 Event Data'!AA26</f>
        <v>0</v>
      </c>
      <c r="M23" s="67">
        <f>'BA Form 2 Event Data'!Q26</f>
        <v>0</v>
      </c>
      <c r="N23" s="67">
        <f>'BA Form 2 Event Data'!AB26</f>
        <v>0</v>
      </c>
      <c r="P23" s="67">
        <f>'BA Form 2 Event Data'!R26</f>
        <v>0</v>
      </c>
      <c r="Q23" s="56">
        <f>'BA Form 2 Event Data'!AC26</f>
        <v>0</v>
      </c>
      <c r="S23" s="67">
        <f>'BA Form 2 Event Data'!S26</f>
        <v>0</v>
      </c>
      <c r="T23" s="67">
        <f>'BA Form 2 Event Data'!AD26</f>
        <v>0</v>
      </c>
      <c r="V23" s="67">
        <f ca="1">IF(CELL("type",'Data Entry'!$I23) = "v",((E23+H23+K23+N23+Q23+T23)-(D23+G23+J23+M23+P23+S23)),"")</f>
        <v>0</v>
      </c>
    </row>
    <row r="24" spans="1:22">
      <c r="A24" s="1">
        <v>21</v>
      </c>
      <c r="B24" s="23">
        <f ca="1">IF(CELL("type",'Data Entry'!$C24) = "v",'Data Entry'!$C24,"")</f>
        <v>40605.470555555556</v>
      </c>
      <c r="C24" s="2">
        <f ca="1">IF(CELL("type",'Data Entry'!$G24)="v",'Data Entry'!$G24,"")</f>
        <v>-9.4E-2</v>
      </c>
      <c r="D24" s="56">
        <f>'BA Form 2 Event Data'!N27</f>
        <v>0</v>
      </c>
      <c r="E24" s="56">
        <f>'BA Form 2 Event Data'!Y27</f>
        <v>0</v>
      </c>
      <c r="G24" s="56">
        <f>'BA Form 2 Event Data'!O27</f>
        <v>0</v>
      </c>
      <c r="H24" s="56">
        <f>'BA Form 2 Event Data'!Z27</f>
        <v>0</v>
      </c>
      <c r="J24" s="56">
        <f>'BA Form 2 Event Data'!P27</f>
        <v>0</v>
      </c>
      <c r="K24" s="56">
        <f>'BA Form 2 Event Data'!AA27</f>
        <v>0</v>
      </c>
      <c r="M24" s="56">
        <f>'BA Form 2 Event Data'!Q27</f>
        <v>0</v>
      </c>
      <c r="N24" s="56">
        <f>'BA Form 2 Event Data'!AB27</f>
        <v>0</v>
      </c>
      <c r="P24" s="56">
        <f>'BA Form 2 Event Data'!R27</f>
        <v>0</v>
      </c>
      <c r="Q24" s="56">
        <f>'BA Form 2 Event Data'!AC27</f>
        <v>0</v>
      </c>
      <c r="S24" s="56">
        <f>'BA Form 2 Event Data'!S27</f>
        <v>0</v>
      </c>
      <c r="T24" s="56">
        <f>'BA Form 2 Event Data'!AD27</f>
        <v>0</v>
      </c>
      <c r="V24" s="56">
        <f ca="1">IF(CELL("type",'Data Entry'!$I24) = "v",((E24+H24+K24+N24+Q24+T24)-(D24+G24+J24+M24+P24+S24)),"")</f>
        <v>0</v>
      </c>
    </row>
    <row r="25" spans="1:22">
      <c r="A25" s="1">
        <v>22</v>
      </c>
      <c r="B25" s="23">
        <f ca="1">IF(CELL("type",'Data Entry'!$C25) = "v",'Data Entry'!$C25,"")</f>
        <v>40616.256643518522</v>
      </c>
      <c r="C25" s="2">
        <f ca="1">IF(CELL("type",'Data Entry'!$G25)="v",'Data Entry'!$G25,"")</f>
        <v>-0.20799999999999999</v>
      </c>
      <c r="D25" s="56">
        <f>'BA Form 2 Event Data'!N28</f>
        <v>0</v>
      </c>
      <c r="E25" s="56">
        <f>'BA Form 2 Event Data'!Y28</f>
        <v>0</v>
      </c>
      <c r="G25" s="56">
        <f>'BA Form 2 Event Data'!O28</f>
        <v>0</v>
      </c>
      <c r="H25" s="56">
        <f>'BA Form 2 Event Data'!Z28</f>
        <v>0</v>
      </c>
      <c r="J25" s="56">
        <f>'BA Form 2 Event Data'!P28</f>
        <v>0</v>
      </c>
      <c r="K25" s="56">
        <f>'BA Form 2 Event Data'!AA28</f>
        <v>0</v>
      </c>
      <c r="M25" s="56">
        <f>'BA Form 2 Event Data'!Q28</f>
        <v>0</v>
      </c>
      <c r="N25" s="56">
        <f>'BA Form 2 Event Data'!AB28</f>
        <v>0</v>
      </c>
      <c r="P25" s="56">
        <f>'BA Form 2 Event Data'!R28</f>
        <v>0</v>
      </c>
      <c r="Q25" s="56">
        <f>'BA Form 2 Event Data'!AC28</f>
        <v>0</v>
      </c>
      <c r="S25" s="56">
        <f>'BA Form 2 Event Data'!S28</f>
        <v>0</v>
      </c>
      <c r="T25" s="56">
        <f>'BA Form 2 Event Data'!AD28</f>
        <v>0</v>
      </c>
      <c r="V25" s="56">
        <f ca="1">IF(CELL("type",'Data Entry'!$I25) = "v",((E25+H25+K25+N25+Q25+T25)-(D25+G25+J25+M25+P25+S25)),"")</f>
        <v>0</v>
      </c>
    </row>
    <row r="26" spans="1:22">
      <c r="A26" s="1">
        <v>23</v>
      </c>
      <c r="B26" s="21">
        <f ca="1">IF(CELL("type",'Data Entry'!$C26) = "v",'Data Entry'!$C26,"")</f>
        <v>40616.297384259262</v>
      </c>
      <c r="C26" s="25">
        <f ca="1">IF(CELL("type",'Data Entry'!$G26)="v",'Data Entry'!$G26,"")</f>
        <v>-0.127</v>
      </c>
      <c r="D26" s="67">
        <f>'BA Form 2 Event Data'!N29</f>
        <v>0</v>
      </c>
      <c r="E26" s="67">
        <f>'BA Form 2 Event Data'!Y29</f>
        <v>0</v>
      </c>
      <c r="G26" s="67">
        <f>'BA Form 2 Event Data'!O29</f>
        <v>0</v>
      </c>
      <c r="H26" s="67">
        <f>'BA Form 2 Event Data'!Z29</f>
        <v>0</v>
      </c>
      <c r="J26" s="67">
        <f>'BA Form 2 Event Data'!P29</f>
        <v>0</v>
      </c>
      <c r="K26" s="67">
        <f>'BA Form 2 Event Data'!AA29</f>
        <v>0</v>
      </c>
      <c r="M26" s="67">
        <f>'BA Form 2 Event Data'!Q29</f>
        <v>0</v>
      </c>
      <c r="N26" s="67">
        <f>'BA Form 2 Event Data'!AB29</f>
        <v>0</v>
      </c>
      <c r="P26" s="67">
        <f>'BA Form 2 Event Data'!R29</f>
        <v>0</v>
      </c>
      <c r="Q26" s="56">
        <f>'BA Form 2 Event Data'!AC29</f>
        <v>0</v>
      </c>
      <c r="S26" s="67">
        <f>'BA Form 2 Event Data'!S29</f>
        <v>0</v>
      </c>
      <c r="T26" s="67">
        <f>'BA Form 2 Event Data'!AD29</f>
        <v>0</v>
      </c>
      <c r="V26" s="67">
        <f ca="1">IF(CELL("type",'Data Entry'!$I26) = "v",((E26+H26+K26+N26+Q26+T26)-(D26+G26+J26+M26+P26+S26)),"")</f>
        <v>0</v>
      </c>
    </row>
    <row r="27" spans="1:22">
      <c r="A27" s="1">
        <v>24</v>
      </c>
      <c r="B27" s="21">
        <f ca="1">IF(CELL("type",'Data Entry'!$C27) = "v",'Data Entry'!$C27,"")</f>
        <v>40618.864675925928</v>
      </c>
      <c r="C27" s="25">
        <f ca="1">IF(CELL("type",'Data Entry'!$G27)="v",'Data Entry'!$G27,"")</f>
        <v>-7.3999999999999996E-2</v>
      </c>
      <c r="D27" s="67">
        <f>'BA Form 2 Event Data'!N30</f>
        <v>0</v>
      </c>
      <c r="E27" s="67">
        <f>'BA Form 2 Event Data'!Y30</f>
        <v>0</v>
      </c>
      <c r="G27" s="67">
        <f>'BA Form 2 Event Data'!O30</f>
        <v>0</v>
      </c>
      <c r="H27" s="67">
        <f>'BA Form 2 Event Data'!Z30</f>
        <v>0</v>
      </c>
      <c r="J27" s="67">
        <f>'BA Form 2 Event Data'!P30</f>
        <v>0</v>
      </c>
      <c r="K27" s="67">
        <f>'BA Form 2 Event Data'!AA30</f>
        <v>0</v>
      </c>
      <c r="M27" s="67">
        <f>'BA Form 2 Event Data'!Q30</f>
        <v>0</v>
      </c>
      <c r="N27" s="67">
        <f>'BA Form 2 Event Data'!AB30</f>
        <v>0</v>
      </c>
      <c r="P27" s="67">
        <f>'BA Form 2 Event Data'!R30</f>
        <v>0</v>
      </c>
      <c r="Q27" s="56">
        <f>'BA Form 2 Event Data'!AC30</f>
        <v>0</v>
      </c>
      <c r="S27" s="67">
        <f>'BA Form 2 Event Data'!S30</f>
        <v>0</v>
      </c>
      <c r="T27" s="67">
        <f>'BA Form 2 Event Data'!AD30</f>
        <v>0</v>
      </c>
      <c r="V27" s="67">
        <f ca="1">IF(CELL("type",'Data Entry'!$I27) = "v",((E27+H27+K27+N27+Q27+T27)-(D27+G27+J27+M27+P27+S27)),"")</f>
        <v>0</v>
      </c>
    </row>
    <row r="28" spans="1:22">
      <c r="A28" s="1">
        <v>25</v>
      </c>
      <c r="B28" s="23">
        <f ca="1">IF(CELL("type",'Data Entry'!$C28) = "v",'Data Entry'!$C28,"")</f>
        <v>40625.615833333337</v>
      </c>
      <c r="C28" s="2">
        <f ca="1">IF(CELL("type",'Data Entry'!$G28)="v",'Data Entry'!$G28,"")</f>
        <v>-6.3E-2</v>
      </c>
      <c r="D28" s="56">
        <f>'BA Form 2 Event Data'!N31</f>
        <v>0</v>
      </c>
      <c r="E28" s="56">
        <f>'BA Form 2 Event Data'!Y31</f>
        <v>0</v>
      </c>
      <c r="G28" s="56">
        <f>'BA Form 2 Event Data'!O31</f>
        <v>0</v>
      </c>
      <c r="H28" s="56">
        <f>'BA Form 2 Event Data'!Z31</f>
        <v>0</v>
      </c>
      <c r="J28" s="56">
        <f>'BA Form 2 Event Data'!P31</f>
        <v>0</v>
      </c>
      <c r="K28" s="56">
        <f>'BA Form 2 Event Data'!AA31</f>
        <v>0</v>
      </c>
      <c r="M28" s="56">
        <f>'BA Form 2 Event Data'!Q31</f>
        <v>0</v>
      </c>
      <c r="N28" s="56">
        <f>'BA Form 2 Event Data'!AB31</f>
        <v>0</v>
      </c>
      <c r="P28" s="56">
        <f>'BA Form 2 Event Data'!R31</f>
        <v>0</v>
      </c>
      <c r="Q28" s="56">
        <f>'BA Form 2 Event Data'!AC31</f>
        <v>0</v>
      </c>
      <c r="S28" s="56">
        <f>'BA Form 2 Event Data'!S31</f>
        <v>0</v>
      </c>
      <c r="T28" s="56">
        <f>'BA Form 2 Event Data'!AD31</f>
        <v>0</v>
      </c>
      <c r="V28" s="56">
        <f ca="1">IF(CELL("type",'Data Entry'!$I28) = "v",((E28+H28+K28+N28-Q28*10*'Data Entry'!$I28+T28)-(D28+G28+J28+M28+S28)),"")</f>
        <v>0</v>
      </c>
    </row>
    <row r="29" spans="1:22">
      <c r="A29" s="1">
        <v>26</v>
      </c>
      <c r="B29" s="23">
        <f ca="1">IF(CELL("type",'Data Entry'!$C29) = "v",'Data Entry'!$C29,"")</f>
        <v>40626.582731481481</v>
      </c>
      <c r="C29" s="2">
        <f ca="1">IF(CELL("type",'Data Entry'!$G29)="v",'Data Entry'!$G29,"")</f>
        <v>-0.17699999999999999</v>
      </c>
      <c r="D29" s="56">
        <f>'BA Form 2 Event Data'!N32</f>
        <v>0</v>
      </c>
      <c r="E29" s="56">
        <f>'BA Form 2 Event Data'!Y32</f>
        <v>0</v>
      </c>
      <c r="G29" s="56">
        <f>'BA Form 2 Event Data'!O32</f>
        <v>0</v>
      </c>
      <c r="H29" s="56">
        <f>'BA Form 2 Event Data'!Z32</f>
        <v>0</v>
      </c>
      <c r="J29" s="56">
        <f>'BA Form 2 Event Data'!P32</f>
        <v>0</v>
      </c>
      <c r="K29" s="56">
        <f>'BA Form 2 Event Data'!AA32</f>
        <v>0</v>
      </c>
      <c r="M29" s="56">
        <f>'BA Form 2 Event Data'!Q32</f>
        <v>0</v>
      </c>
      <c r="N29" s="56">
        <f>'BA Form 2 Event Data'!AB32</f>
        <v>0</v>
      </c>
      <c r="P29" s="56">
        <f>'BA Form 2 Event Data'!R32</f>
        <v>0</v>
      </c>
      <c r="Q29" s="56">
        <f>'BA Form 2 Event Data'!AC32</f>
        <v>0</v>
      </c>
      <c r="S29" s="56">
        <f>'BA Form 2 Event Data'!S32</f>
        <v>0</v>
      </c>
      <c r="T29" s="56">
        <f>'BA Form 2 Event Data'!AD32</f>
        <v>0</v>
      </c>
      <c r="V29" s="56">
        <f ca="1">IF(CELL("type",'Data Entry'!$I29) = "v",((E29+H29+K29+N29-Q29*10*'Data Entry'!$I29+T29)-(D29+G29+J29+M29+S29)),"")</f>
        <v>0</v>
      </c>
    </row>
    <row r="30" spans="1:22">
      <c r="A30" s="1">
        <v>27</v>
      </c>
      <c r="B30" s="21">
        <f ca="1">IF(CELL("type",'Data Entry'!$C30) = "v",'Data Entry'!$C30,"")</f>
        <v>40627.676018518519</v>
      </c>
      <c r="C30" s="25">
        <f ca="1">IF(CELL("type",'Data Entry'!$G30)="v",'Data Entry'!$G30,"")</f>
        <v>-0.16800000000000001</v>
      </c>
      <c r="D30" s="67">
        <f>'BA Form 2 Event Data'!N33</f>
        <v>0</v>
      </c>
      <c r="E30" s="67">
        <f>'BA Form 2 Event Data'!Y33</f>
        <v>0</v>
      </c>
      <c r="G30" s="67">
        <f>'BA Form 2 Event Data'!O33</f>
        <v>0</v>
      </c>
      <c r="H30" s="67">
        <f>'BA Form 2 Event Data'!Z33</f>
        <v>0</v>
      </c>
      <c r="J30" s="67">
        <f>'BA Form 2 Event Data'!P33</f>
        <v>0</v>
      </c>
      <c r="K30" s="67">
        <f>'BA Form 2 Event Data'!AA33</f>
        <v>0</v>
      </c>
      <c r="M30" s="67">
        <f>'BA Form 2 Event Data'!Q33</f>
        <v>0</v>
      </c>
      <c r="N30" s="67">
        <f>'BA Form 2 Event Data'!AB33</f>
        <v>0</v>
      </c>
      <c r="P30" s="67">
        <f>'BA Form 2 Event Data'!R33</f>
        <v>0</v>
      </c>
      <c r="Q30" s="56">
        <f>'BA Form 2 Event Data'!AC33</f>
        <v>0</v>
      </c>
      <c r="S30" s="67">
        <f>'BA Form 2 Event Data'!S33</f>
        <v>0</v>
      </c>
      <c r="T30" s="67">
        <f>'BA Form 2 Event Data'!AD33</f>
        <v>0</v>
      </c>
      <c r="V30" s="67">
        <f ca="1">IF(CELL("type",'Data Entry'!$I30) = "v",((E30+H30+K30+N30-Q30*10*'Data Entry'!$I30+T30)-(D30+G30+J30+M30+S30)),"")</f>
        <v>0</v>
      </c>
    </row>
    <row r="31" spans="1:22">
      <c r="A31" s="1">
        <v>28</v>
      </c>
      <c r="B31" s="21">
        <f ca="1">IF(CELL("type",'Data Entry'!$C31) = "v",'Data Entry'!$C31,"")</f>
        <v>40631.279953703706</v>
      </c>
      <c r="C31" s="25">
        <f ca="1">IF(CELL("type",'Data Entry'!$G31)="v",'Data Entry'!$G31,"")</f>
        <v>-9.9000000000000005E-2</v>
      </c>
      <c r="D31" s="67">
        <f>'BA Form 2 Event Data'!N34</f>
        <v>0</v>
      </c>
      <c r="E31" s="67">
        <f>'BA Form 2 Event Data'!Y34</f>
        <v>0</v>
      </c>
      <c r="G31" s="67">
        <f>'BA Form 2 Event Data'!O34</f>
        <v>0</v>
      </c>
      <c r="H31" s="67">
        <f>'BA Form 2 Event Data'!Z34</f>
        <v>0</v>
      </c>
      <c r="J31" s="67">
        <f>'BA Form 2 Event Data'!P34</f>
        <v>0</v>
      </c>
      <c r="K31" s="67">
        <f>'BA Form 2 Event Data'!AA34</f>
        <v>0</v>
      </c>
      <c r="M31" s="67">
        <f>'BA Form 2 Event Data'!Q34</f>
        <v>0</v>
      </c>
      <c r="N31" s="67">
        <f>'BA Form 2 Event Data'!AB34</f>
        <v>0</v>
      </c>
      <c r="P31" s="67">
        <f>'BA Form 2 Event Data'!R34</f>
        <v>0</v>
      </c>
      <c r="Q31" s="56">
        <f>'BA Form 2 Event Data'!AC34</f>
        <v>0</v>
      </c>
      <c r="S31" s="67">
        <f>'BA Form 2 Event Data'!S34</f>
        <v>0</v>
      </c>
      <c r="T31" s="67">
        <f>'BA Form 2 Event Data'!AD34</f>
        <v>0</v>
      </c>
      <c r="V31" s="67">
        <f ca="1">IF(CELL("type",'Data Entry'!$I31) = "v",((E31+H31+K31+N31-Q31*10*'Data Entry'!$I31+T31)-(D31+G31+J31+M31+S31)),"")</f>
        <v>0</v>
      </c>
    </row>
    <row r="32" spans="1:22">
      <c r="A32" s="1">
        <v>29</v>
      </c>
      <c r="B32" s="23">
        <f ca="1">IF(CELL("type",'Data Entry'!$C32) = "v",'Data Entry'!$C32,"")</f>
        <v>40633.514884259261</v>
      </c>
      <c r="C32" s="2">
        <f ca="1">IF(CELL("type",'Data Entry'!$G32)="v",'Data Entry'!$G32,"")</f>
        <v>-0.112</v>
      </c>
      <c r="D32" s="56">
        <f>'BA Form 2 Event Data'!N35</f>
        <v>0</v>
      </c>
      <c r="E32" s="56">
        <f>'BA Form 2 Event Data'!Y35</f>
        <v>0</v>
      </c>
      <c r="G32" s="56">
        <f>'BA Form 2 Event Data'!O35</f>
        <v>0</v>
      </c>
      <c r="H32" s="56">
        <f>'BA Form 2 Event Data'!Z35</f>
        <v>0</v>
      </c>
      <c r="J32" s="56">
        <f>'BA Form 2 Event Data'!P35</f>
        <v>0</v>
      </c>
      <c r="K32" s="56">
        <f>'BA Form 2 Event Data'!AA35</f>
        <v>0</v>
      </c>
      <c r="M32" s="56">
        <f>'BA Form 2 Event Data'!Q35</f>
        <v>0</v>
      </c>
      <c r="N32" s="56">
        <f>'BA Form 2 Event Data'!AB35</f>
        <v>0</v>
      </c>
      <c r="P32" s="56">
        <f>'BA Form 2 Event Data'!R35</f>
        <v>0</v>
      </c>
      <c r="Q32" s="56">
        <f>'BA Form 2 Event Data'!AC35</f>
        <v>0</v>
      </c>
      <c r="S32" s="56">
        <f>'BA Form 2 Event Data'!S35</f>
        <v>0</v>
      </c>
      <c r="T32" s="56">
        <f>'BA Form 2 Event Data'!AD35</f>
        <v>0</v>
      </c>
      <c r="V32" s="56">
        <f ca="1">IF(CELL("type",'Data Entry'!$I32) = "v",((E32+H32+K32+N32-Q32*10*'Data Entry'!$I32+T32)-(D32+G32+J32+M32+S32)),"")</f>
        <v>0</v>
      </c>
    </row>
    <row r="33" spans="1:22">
      <c r="A33" s="1">
        <v>30</v>
      </c>
      <c r="B33" s="23">
        <f ca="1">IF(CELL("type",'Data Entry'!$C33) = "v",'Data Entry'!$C33,"")</f>
        <v>40638.918124999997</v>
      </c>
      <c r="C33" s="2">
        <f ca="1">IF(CELL("type",'Data Entry'!$G33)="v",'Data Entry'!$G33,"")</f>
        <v>-0.09</v>
      </c>
      <c r="D33" s="56">
        <f>'BA Form 2 Event Data'!N36</f>
        <v>0</v>
      </c>
      <c r="E33" s="56">
        <f>'BA Form 2 Event Data'!Y36</f>
        <v>0</v>
      </c>
      <c r="G33" s="56">
        <f>'BA Form 2 Event Data'!O36</f>
        <v>0</v>
      </c>
      <c r="H33" s="56">
        <f>'BA Form 2 Event Data'!Z36</f>
        <v>0</v>
      </c>
      <c r="J33" s="56">
        <f>'BA Form 2 Event Data'!P36</f>
        <v>0</v>
      </c>
      <c r="K33" s="56">
        <f>'BA Form 2 Event Data'!AA36</f>
        <v>0</v>
      </c>
      <c r="M33" s="56">
        <f>'BA Form 2 Event Data'!Q36</f>
        <v>0</v>
      </c>
      <c r="N33" s="56">
        <f>'BA Form 2 Event Data'!AB36</f>
        <v>0</v>
      </c>
      <c r="P33" s="56">
        <f>'BA Form 2 Event Data'!R36</f>
        <v>0</v>
      </c>
      <c r="Q33" s="56">
        <f>'BA Form 2 Event Data'!AC36</f>
        <v>0</v>
      </c>
      <c r="S33" s="56">
        <f>'BA Form 2 Event Data'!S36</f>
        <v>0</v>
      </c>
      <c r="T33" s="56">
        <f>'BA Form 2 Event Data'!AD36</f>
        <v>0</v>
      </c>
      <c r="V33" s="56">
        <f ca="1">IF(CELL("type",'Data Entry'!$I33) = "v",((E33+H33+K33+N33-Q33*10*'Data Entry'!$I33+T33)-(D33+G33+J33+M33+S33)),"")</f>
        <v>0</v>
      </c>
    </row>
    <row r="34" spans="1:22" ht="15.75">
      <c r="A34" s="1">
        <v>31</v>
      </c>
      <c r="B34" s="21">
        <f ca="1">IF(CELL("type",'Data Entry'!$C34) = "v",'Data Entry'!$C34,"")</f>
        <v>40653.570092592592</v>
      </c>
      <c r="C34" s="25">
        <f ca="1">IF(CELL("type",'Data Entry'!$G34)="v",'Data Entry'!$G34,"")</f>
        <v>-0.14499999999999999</v>
      </c>
      <c r="D34" s="67">
        <f>'BA Form 2 Event Data'!N37</f>
        <v>0</v>
      </c>
      <c r="E34" s="67">
        <f>'BA Form 2 Event Data'!Y37</f>
        <v>0</v>
      </c>
      <c r="G34" s="67">
        <f>'BA Form 2 Event Data'!O37</f>
        <v>0</v>
      </c>
      <c r="H34" s="67">
        <f>'BA Form 2 Event Data'!Z37</f>
        <v>0</v>
      </c>
      <c r="J34" s="67">
        <f>'BA Form 2 Event Data'!P37</f>
        <v>0</v>
      </c>
      <c r="K34" s="67">
        <f>'BA Form 2 Event Data'!AA37</f>
        <v>0</v>
      </c>
      <c r="M34" s="67">
        <f>'BA Form 2 Event Data'!Q37</f>
        <v>0</v>
      </c>
      <c r="N34" s="67">
        <f>'BA Form 2 Event Data'!AB37</f>
        <v>0</v>
      </c>
      <c r="P34" s="67">
        <f>'BA Form 2 Event Data'!R37</f>
        <v>0</v>
      </c>
      <c r="Q34" s="56">
        <f>'BA Form 2 Event Data'!AC37</f>
        <v>0</v>
      </c>
      <c r="S34" s="67">
        <f>'BA Form 2 Event Data'!S37</f>
        <v>0</v>
      </c>
      <c r="T34" s="67">
        <f>'BA Form 2 Event Data'!AD37</f>
        <v>0</v>
      </c>
      <c r="U34" s="45"/>
      <c r="V34" s="67">
        <f ca="1">IF(CELL("type",'Data Entry'!$I34) = "v",((E34+H34+K34+N34-Q34*10*'Data Entry'!$I34+T34)-(D34+G34+J34+M34+S34)),"")</f>
        <v>0</v>
      </c>
    </row>
    <row r="35" spans="1:22" ht="15.75">
      <c r="A35" s="1">
        <v>32</v>
      </c>
      <c r="B35" s="21">
        <f ca="1">IF(CELL("type",'Data Entry'!$C35) = "v",'Data Entry'!$C35,"")</f>
        <v>40660.977152777778</v>
      </c>
      <c r="C35" s="25">
        <f ca="1">IF(CELL("type",'Data Entry'!$G35)="v",'Data Entry'!$G35,"")</f>
        <v>-0.13300000000000001</v>
      </c>
      <c r="D35" s="67">
        <f>'BA Form 2 Event Data'!N38</f>
        <v>0</v>
      </c>
      <c r="E35" s="67">
        <f>'BA Form 2 Event Data'!Y38</f>
        <v>0</v>
      </c>
      <c r="G35" s="67">
        <f>'BA Form 2 Event Data'!O38</f>
        <v>0</v>
      </c>
      <c r="H35" s="67">
        <f>'BA Form 2 Event Data'!Z38</f>
        <v>0</v>
      </c>
      <c r="J35" s="67">
        <f>'BA Form 2 Event Data'!P38</f>
        <v>0</v>
      </c>
      <c r="K35" s="67">
        <f>'BA Form 2 Event Data'!AA38</f>
        <v>0</v>
      </c>
      <c r="M35" s="67">
        <f>'BA Form 2 Event Data'!Q38</f>
        <v>0</v>
      </c>
      <c r="N35" s="67">
        <f>'BA Form 2 Event Data'!AB38</f>
        <v>0</v>
      </c>
      <c r="P35" s="67">
        <f>'BA Form 2 Event Data'!R38</f>
        <v>0</v>
      </c>
      <c r="Q35" s="56">
        <f>'BA Form 2 Event Data'!AC38</f>
        <v>0</v>
      </c>
      <c r="S35" s="67">
        <f>'BA Form 2 Event Data'!S38</f>
        <v>0</v>
      </c>
      <c r="T35" s="67">
        <f>'BA Form 2 Event Data'!AD38</f>
        <v>0</v>
      </c>
      <c r="U35" s="45"/>
      <c r="V35" s="67">
        <f ca="1">IF(CELL("type",'Data Entry'!$I35) = "v",((E35+H35+K35+N35-Q35*10*'Data Entry'!$I35+T35)-(D35+G35+J35+M35+S35)),"")</f>
        <v>0</v>
      </c>
    </row>
    <row r="36" spans="1:22">
      <c r="A36" s="1">
        <v>33</v>
      </c>
      <c r="B36" s="23">
        <f ca="1">IF(CELL("type",'Data Entry'!$C36) = "v",'Data Entry'!$C36,"")</f>
        <v>40674.586550925924</v>
      </c>
      <c r="C36" s="2">
        <f ca="1">IF(CELL("type",'Data Entry'!$G36)="v",'Data Entry'!$G36,"")</f>
        <v>-0.121</v>
      </c>
      <c r="D36" s="56">
        <f>'BA Form 2 Event Data'!N39</f>
        <v>0</v>
      </c>
      <c r="E36" s="56">
        <f>'BA Form 2 Event Data'!Y39</f>
        <v>0</v>
      </c>
      <c r="G36" s="56">
        <f>'BA Form 2 Event Data'!O39</f>
        <v>0</v>
      </c>
      <c r="H36" s="56">
        <f>'BA Form 2 Event Data'!Z39</f>
        <v>0</v>
      </c>
      <c r="J36" s="56">
        <f>'BA Form 2 Event Data'!P39</f>
        <v>0</v>
      </c>
      <c r="K36" s="56">
        <f>'BA Form 2 Event Data'!AA39</f>
        <v>0</v>
      </c>
      <c r="M36" s="56">
        <f>'BA Form 2 Event Data'!Q39</f>
        <v>0</v>
      </c>
      <c r="N36" s="56">
        <f>'BA Form 2 Event Data'!AB39</f>
        <v>0</v>
      </c>
      <c r="P36" s="56">
        <f>'BA Form 2 Event Data'!R39</f>
        <v>0</v>
      </c>
      <c r="Q36" s="56">
        <f>'BA Form 2 Event Data'!AC39</f>
        <v>0</v>
      </c>
      <c r="S36" s="56">
        <f>'BA Form 2 Event Data'!S39</f>
        <v>0</v>
      </c>
      <c r="T36" s="56">
        <f>'BA Form 2 Event Data'!AD39</f>
        <v>0</v>
      </c>
      <c r="V36" s="56">
        <f ca="1">IF(CELL("type",'Data Entry'!$I36) = "v",((E36+H36+K36+N36-Q36*10*'Data Entry'!$I36+T36)-(D36+G36+J36+M36+S36)),"")</f>
        <v>0</v>
      </c>
    </row>
    <row r="37" spans="1:22">
      <c r="A37" s="1">
        <v>34</v>
      </c>
      <c r="B37" s="23">
        <f ca="1">IF(CELL("type",'Data Entry'!$C37) = "v",'Data Entry'!$C37,"")</f>
        <v>40679.337939814817</v>
      </c>
      <c r="C37" s="2">
        <f ca="1">IF(CELL("type",'Data Entry'!$G37)="v",'Data Entry'!$G37,"")</f>
        <v>-0.10100000000000001</v>
      </c>
      <c r="D37" s="56">
        <f>'BA Form 2 Event Data'!N40</f>
        <v>0</v>
      </c>
      <c r="E37" s="56">
        <f>'BA Form 2 Event Data'!Y40</f>
        <v>0</v>
      </c>
      <c r="G37" s="56">
        <f>'BA Form 2 Event Data'!O40</f>
        <v>0</v>
      </c>
      <c r="H37" s="56">
        <f>'BA Form 2 Event Data'!Z40</f>
        <v>0</v>
      </c>
      <c r="J37" s="56">
        <f>'BA Form 2 Event Data'!P40</f>
        <v>0</v>
      </c>
      <c r="K37" s="56">
        <f>'BA Form 2 Event Data'!AA40</f>
        <v>0</v>
      </c>
      <c r="M37" s="56">
        <f>'BA Form 2 Event Data'!Q40</f>
        <v>0</v>
      </c>
      <c r="N37" s="56">
        <f>'BA Form 2 Event Data'!AB40</f>
        <v>0</v>
      </c>
      <c r="P37" s="56">
        <f>'BA Form 2 Event Data'!R40</f>
        <v>0</v>
      </c>
      <c r="Q37" s="56">
        <f>'BA Form 2 Event Data'!AC40</f>
        <v>0</v>
      </c>
      <c r="S37" s="56">
        <f>'BA Form 2 Event Data'!S40</f>
        <v>0</v>
      </c>
      <c r="T37" s="56">
        <f>'BA Form 2 Event Data'!AD40</f>
        <v>0</v>
      </c>
      <c r="V37" s="56">
        <f ca="1">IF(CELL("type",'Data Entry'!$I37) = "v",((E37+H37+K37+N37-Q37*10*'Data Entry'!$I37+T37)-(D37+G37+J37+M37+S37)),"")</f>
        <v>0</v>
      </c>
    </row>
    <row r="38" spans="1:22" ht="15.75">
      <c r="A38" s="1">
        <v>35</v>
      </c>
      <c r="B38" s="21">
        <f ca="1">IF(CELL("type",'Data Entry'!$C38) = "v",'Data Entry'!$C38,"")</f>
        <v>40682.588865740741</v>
      </c>
      <c r="C38" s="25">
        <f ca="1">IF(CELL("type",'Data Entry'!$G38)="v",'Data Entry'!$G38,"")</f>
        <v>-0.19700000000000001</v>
      </c>
      <c r="D38" s="67">
        <f>'BA Form 2 Event Data'!N41</f>
        <v>0</v>
      </c>
      <c r="E38" s="67">
        <f>'BA Form 2 Event Data'!Y41</f>
        <v>0</v>
      </c>
      <c r="F38" s="198"/>
      <c r="G38" s="67">
        <f>'BA Form 2 Event Data'!O41</f>
        <v>0</v>
      </c>
      <c r="H38" s="67">
        <f>'BA Form 2 Event Data'!Z41</f>
        <v>0</v>
      </c>
      <c r="I38" s="198"/>
      <c r="J38" s="67">
        <f>'BA Form 2 Event Data'!P41</f>
        <v>0</v>
      </c>
      <c r="K38" s="67">
        <f>'BA Form 2 Event Data'!AA41</f>
        <v>0</v>
      </c>
      <c r="L38" s="198"/>
      <c r="M38" s="67">
        <f>'BA Form 2 Event Data'!Q41</f>
        <v>0</v>
      </c>
      <c r="N38" s="67">
        <f>'BA Form 2 Event Data'!AB41</f>
        <v>0</v>
      </c>
      <c r="O38" s="198"/>
      <c r="P38" s="67">
        <f>'BA Form 2 Event Data'!R41</f>
        <v>0</v>
      </c>
      <c r="Q38" s="56">
        <f>'BA Form 2 Event Data'!AC41</f>
        <v>0</v>
      </c>
      <c r="R38" s="198"/>
      <c r="S38" s="67">
        <f>'BA Form 2 Event Data'!S41</f>
        <v>0</v>
      </c>
      <c r="T38" s="67">
        <f>'BA Form 2 Event Data'!AD41</f>
        <v>0</v>
      </c>
      <c r="U38" s="45"/>
      <c r="V38" s="67">
        <f ca="1">IF(CELL("type",'Data Entry'!$I38) = "v",((E38+H38+K38+N38-Q38*10*'Data Entry'!$I38+T38)-(D38+G38+J38+M38+S38)),"")</f>
        <v>0</v>
      </c>
    </row>
    <row r="39" spans="1:22" ht="15.75">
      <c r="A39" s="1">
        <v>36</v>
      </c>
      <c r="B39" s="21">
        <f ca="1">IF(CELL("type",'Data Entry'!$C39) = "v",'Data Entry'!$C39,"")</f>
        <v>40686.732407407406</v>
      </c>
      <c r="C39" s="25">
        <f ca="1">IF(CELL("type",'Data Entry'!$G39)="v",'Data Entry'!$G39,"")</f>
        <v>-9.1999999999999998E-2</v>
      </c>
      <c r="D39" s="67">
        <f>'BA Form 2 Event Data'!N42</f>
        <v>0</v>
      </c>
      <c r="E39" s="67">
        <f>'BA Form 2 Event Data'!Y42</f>
        <v>0</v>
      </c>
      <c r="F39" s="198"/>
      <c r="G39" s="67">
        <f>'BA Form 2 Event Data'!O42</f>
        <v>0</v>
      </c>
      <c r="H39" s="67">
        <f>'BA Form 2 Event Data'!Z42</f>
        <v>0</v>
      </c>
      <c r="I39" s="198"/>
      <c r="J39" s="67">
        <f>'BA Form 2 Event Data'!P42</f>
        <v>0</v>
      </c>
      <c r="K39" s="67">
        <f>'BA Form 2 Event Data'!AA42</f>
        <v>0</v>
      </c>
      <c r="L39" s="198"/>
      <c r="M39" s="67">
        <f>'BA Form 2 Event Data'!Q42</f>
        <v>0</v>
      </c>
      <c r="N39" s="67">
        <f>'BA Form 2 Event Data'!AB42</f>
        <v>0</v>
      </c>
      <c r="O39" s="198"/>
      <c r="P39" s="67">
        <f>'BA Form 2 Event Data'!R42</f>
        <v>0</v>
      </c>
      <c r="Q39" s="56">
        <f>'BA Form 2 Event Data'!AC42</f>
        <v>0</v>
      </c>
      <c r="R39" s="198"/>
      <c r="S39" s="67">
        <f>'BA Form 2 Event Data'!S42</f>
        <v>0</v>
      </c>
      <c r="T39" s="67">
        <f>'BA Form 2 Event Data'!AD42</f>
        <v>0</v>
      </c>
      <c r="U39" s="45"/>
      <c r="V39" s="67">
        <f ca="1">IF(CELL("type",'Data Entry'!$I39) = "v",((E39+H39+K39+N39-Q39*10*'Data Entry'!$I39+T39)-(D39+G39+J39+M39+S39)),"")</f>
        <v>0</v>
      </c>
    </row>
    <row r="40" spans="1:22">
      <c r="A40" s="1">
        <v>37</v>
      </c>
      <c r="B40" s="23">
        <f ca="1">IF(CELL("type",'Data Entry'!$C40) = "v",'Data Entry'!$C40,"")</f>
        <v>40692.918842592589</v>
      </c>
      <c r="C40" s="2">
        <f ca="1">IF(CELL("type",'Data Entry'!$G40)="v",'Data Entry'!$G40,"")</f>
        <v>-0.11799999999999999</v>
      </c>
      <c r="D40" s="56">
        <f>'BA Form 2 Event Data'!N43</f>
        <v>0</v>
      </c>
      <c r="E40" s="56">
        <f>'BA Form 2 Event Data'!Y43</f>
        <v>0</v>
      </c>
      <c r="F40" s="198"/>
      <c r="G40" s="56">
        <f>'BA Form 2 Event Data'!O43</f>
        <v>0</v>
      </c>
      <c r="H40" s="56">
        <f>'BA Form 2 Event Data'!Z43</f>
        <v>0</v>
      </c>
      <c r="I40" s="198"/>
      <c r="J40" s="56">
        <f>'BA Form 2 Event Data'!P43</f>
        <v>0</v>
      </c>
      <c r="K40" s="56">
        <f>'BA Form 2 Event Data'!AA43</f>
        <v>0</v>
      </c>
      <c r="L40" s="198"/>
      <c r="M40" s="56">
        <f>'BA Form 2 Event Data'!Q43</f>
        <v>0</v>
      </c>
      <c r="N40" s="56">
        <f>'BA Form 2 Event Data'!AB43</f>
        <v>0</v>
      </c>
      <c r="O40" s="198"/>
      <c r="P40" s="56">
        <f>'BA Form 2 Event Data'!R43</f>
        <v>0</v>
      </c>
      <c r="Q40" s="56">
        <f>'BA Form 2 Event Data'!AC43</f>
        <v>0</v>
      </c>
      <c r="R40" s="198"/>
      <c r="S40" s="56">
        <f>'BA Form 2 Event Data'!S43</f>
        <v>0</v>
      </c>
      <c r="T40" s="56">
        <f>'BA Form 2 Event Data'!AD43</f>
        <v>0</v>
      </c>
      <c r="U40" s="198"/>
      <c r="V40" s="56">
        <f ca="1">IF(CELL("type",'Data Entry'!$I40) = "v",((E40+H40+K40+N40-Q40*10*'Data Entry'!$I40+T40)-(D40+G40+J40+M40+S40)),"")</f>
        <v>0</v>
      </c>
    </row>
    <row r="41" spans="1:22">
      <c r="A41" s="1">
        <v>38</v>
      </c>
      <c r="B41" s="23">
        <f ca="1">IF(CELL("type",'Data Entry'!$C41) = "v",'Data Entry'!$C41,"")</f>
        <v>40716.554629629631</v>
      </c>
      <c r="C41" s="2">
        <f ca="1">IF(CELL("type",'Data Entry'!$G41)="v",'Data Entry'!$G41,"")</f>
        <v>3.1E-2</v>
      </c>
      <c r="D41" s="56">
        <f>'BA Form 2 Event Data'!N44</f>
        <v>0</v>
      </c>
      <c r="E41" s="56">
        <f>'BA Form 2 Event Data'!Y44</f>
        <v>0</v>
      </c>
      <c r="F41" s="198"/>
      <c r="G41" s="56">
        <f>'BA Form 2 Event Data'!O44</f>
        <v>0</v>
      </c>
      <c r="H41" s="56">
        <f>'BA Form 2 Event Data'!Z44</f>
        <v>0</v>
      </c>
      <c r="I41" s="198"/>
      <c r="J41" s="56">
        <f>'BA Form 2 Event Data'!P44</f>
        <v>0</v>
      </c>
      <c r="K41" s="56">
        <f>'BA Form 2 Event Data'!AA44</f>
        <v>0</v>
      </c>
      <c r="L41" s="198"/>
      <c r="M41" s="56">
        <f>'BA Form 2 Event Data'!Q44</f>
        <v>0</v>
      </c>
      <c r="N41" s="56">
        <f>'BA Form 2 Event Data'!AB44</f>
        <v>0</v>
      </c>
      <c r="O41" s="198"/>
      <c r="P41" s="56">
        <f>'BA Form 2 Event Data'!R44</f>
        <v>0</v>
      </c>
      <c r="Q41" s="56">
        <f>'BA Form 2 Event Data'!AC44</f>
        <v>0</v>
      </c>
      <c r="R41" s="198"/>
      <c r="S41" s="56">
        <f>'BA Form 2 Event Data'!S44</f>
        <v>0</v>
      </c>
      <c r="T41" s="56">
        <f>'BA Form 2 Event Data'!AD44</f>
        <v>0</v>
      </c>
      <c r="U41" s="198"/>
      <c r="V41" s="56">
        <f ca="1">IF(CELL("type",'Data Entry'!$I41) = "v",((E41+H41+K41+N41-Q41*10*'Data Entry'!$I41+T41)-(D41+G41+J41+M41+S41)),"")</f>
        <v>0</v>
      </c>
    </row>
    <row r="42" spans="1:22" ht="15.75">
      <c r="A42" s="1">
        <v>39</v>
      </c>
      <c r="B42" s="21">
        <f ca="1">IF(CELL("type",'Data Entry'!$C42) = "v",'Data Entry'!$C42,"")</f>
        <v>40721.537523148145</v>
      </c>
      <c r="C42" s="25">
        <f ca="1">IF(CELL("type",'Data Entry'!$G42)="v",'Data Entry'!$G42,"")</f>
        <v>-0.13100000000000001</v>
      </c>
      <c r="D42" s="67">
        <f>'BA Form 2 Event Data'!N45</f>
        <v>0</v>
      </c>
      <c r="E42" s="67">
        <f>'BA Form 2 Event Data'!Y45</f>
        <v>0</v>
      </c>
      <c r="F42" s="198"/>
      <c r="G42" s="67">
        <f>'BA Form 2 Event Data'!O45</f>
        <v>0</v>
      </c>
      <c r="H42" s="67">
        <f>'BA Form 2 Event Data'!Z45</f>
        <v>0</v>
      </c>
      <c r="I42" s="198"/>
      <c r="J42" s="67">
        <f>'BA Form 2 Event Data'!P45</f>
        <v>0</v>
      </c>
      <c r="K42" s="67">
        <f>'BA Form 2 Event Data'!AA45</f>
        <v>0</v>
      </c>
      <c r="L42" s="198"/>
      <c r="M42" s="67">
        <f>'BA Form 2 Event Data'!Q45</f>
        <v>0</v>
      </c>
      <c r="N42" s="67">
        <f>'BA Form 2 Event Data'!AB45</f>
        <v>0</v>
      </c>
      <c r="O42" s="198"/>
      <c r="P42" s="67">
        <f>'BA Form 2 Event Data'!R45</f>
        <v>0</v>
      </c>
      <c r="Q42" s="56">
        <f>'BA Form 2 Event Data'!AC45</f>
        <v>0</v>
      </c>
      <c r="R42" s="198"/>
      <c r="S42" s="67">
        <f>'BA Form 2 Event Data'!S45</f>
        <v>0</v>
      </c>
      <c r="T42" s="67">
        <f>'BA Form 2 Event Data'!AD45</f>
        <v>0</v>
      </c>
      <c r="U42" s="45"/>
      <c r="V42" s="67">
        <f ca="1">IF(CELL("type",'Data Entry'!$I42) = "v",((E42+H42+K42+N42-Q42*10*'Data Entry'!$I42+T42)-(D42+G42+J42+M42+S42)),"")</f>
        <v>0</v>
      </c>
    </row>
    <row r="43" spans="1:22" ht="15.75">
      <c r="A43" s="1">
        <v>40</v>
      </c>
      <c r="B43" s="21">
        <f ca="1">IF(CELL("type",'Data Entry'!$C43) = "v",'Data Entry'!$C43,"")</f>
        <v>40742.384212962963</v>
      </c>
      <c r="C43" s="25">
        <f ca="1">IF(CELL("type",'Data Entry'!$G43)="v",'Data Entry'!$G43,"")</f>
        <v>-9.4E-2</v>
      </c>
      <c r="D43" s="67">
        <f>'BA Form 2 Event Data'!N46</f>
        <v>0</v>
      </c>
      <c r="E43" s="67">
        <f>'BA Form 2 Event Data'!Y46</f>
        <v>0</v>
      </c>
      <c r="F43" s="198"/>
      <c r="G43" s="67">
        <f>'BA Form 2 Event Data'!O46</f>
        <v>0</v>
      </c>
      <c r="H43" s="67">
        <f>'BA Form 2 Event Data'!Z46</f>
        <v>0</v>
      </c>
      <c r="I43" s="198"/>
      <c r="J43" s="67">
        <f>'BA Form 2 Event Data'!P46</f>
        <v>0</v>
      </c>
      <c r="K43" s="67">
        <f>'BA Form 2 Event Data'!AA46</f>
        <v>0</v>
      </c>
      <c r="L43" s="198"/>
      <c r="M43" s="67">
        <f>'BA Form 2 Event Data'!Q46</f>
        <v>0</v>
      </c>
      <c r="N43" s="67">
        <f>'BA Form 2 Event Data'!AB46</f>
        <v>0</v>
      </c>
      <c r="O43" s="198"/>
      <c r="P43" s="67">
        <f>'BA Form 2 Event Data'!R46</f>
        <v>0</v>
      </c>
      <c r="Q43" s="56">
        <f>'BA Form 2 Event Data'!AC46</f>
        <v>0</v>
      </c>
      <c r="R43" s="198"/>
      <c r="S43" s="67">
        <f>'BA Form 2 Event Data'!S46</f>
        <v>0</v>
      </c>
      <c r="T43" s="67">
        <f>'BA Form 2 Event Data'!AD46</f>
        <v>0</v>
      </c>
      <c r="U43" s="45"/>
      <c r="V43" s="67">
        <f ca="1">IF(CELL("type",'Data Entry'!$I43) = "v",((E43+H43+K43+N43-Q43*10*'Data Entry'!$I43+T43)-(D43+G43+J43+M43+S43)),"")</f>
        <v>0</v>
      </c>
    </row>
    <row r="44" spans="1:22">
      <c r="A44" s="1">
        <v>41</v>
      </c>
      <c r="B44" s="23">
        <f ca="1">IF(CELL("type",'Data Entry'!$C44) = "v",'Data Entry'!$C44,"")</f>
        <v>40742.868495370371</v>
      </c>
      <c r="C44" s="2">
        <f ca="1">IF(CELL("type",'Data Entry'!$G44)="v",'Data Entry'!$G44,"")</f>
        <v>-0.128</v>
      </c>
      <c r="D44" s="56">
        <f>'BA Form 2 Event Data'!N47</f>
        <v>0</v>
      </c>
      <c r="E44" s="56">
        <f>'BA Form 2 Event Data'!Y47</f>
        <v>0</v>
      </c>
      <c r="F44" s="198"/>
      <c r="G44" s="56">
        <f>'BA Form 2 Event Data'!O47</f>
        <v>0</v>
      </c>
      <c r="H44" s="56">
        <f>'BA Form 2 Event Data'!Z47</f>
        <v>0</v>
      </c>
      <c r="I44" s="198"/>
      <c r="J44" s="56">
        <f>'BA Form 2 Event Data'!P47</f>
        <v>0</v>
      </c>
      <c r="K44" s="56">
        <f>'BA Form 2 Event Data'!AA47</f>
        <v>0</v>
      </c>
      <c r="L44" s="198"/>
      <c r="M44" s="56">
        <f>'BA Form 2 Event Data'!Q47</f>
        <v>0</v>
      </c>
      <c r="N44" s="56">
        <f>'BA Form 2 Event Data'!AB47</f>
        <v>0</v>
      </c>
      <c r="O44" s="198"/>
      <c r="P44" s="56">
        <f>'BA Form 2 Event Data'!R47</f>
        <v>0</v>
      </c>
      <c r="Q44" s="56">
        <f>'BA Form 2 Event Data'!AC47</f>
        <v>0</v>
      </c>
      <c r="R44" s="198"/>
      <c r="S44" s="56">
        <f>'BA Form 2 Event Data'!S47</f>
        <v>0</v>
      </c>
      <c r="T44" s="56">
        <f>'BA Form 2 Event Data'!AD47</f>
        <v>0</v>
      </c>
      <c r="U44" s="198"/>
      <c r="V44" s="56">
        <f ca="1">IF(CELL("type",'Data Entry'!$I44) = "v",((E44+H44+K44+N44-Q44*10*'Data Entry'!$I44+T44)-(D44+G44+J44+M44+S44)),"")</f>
        <v>0</v>
      </c>
    </row>
    <row r="45" spans="1:22">
      <c r="A45" s="1">
        <v>42</v>
      </c>
      <c r="B45" s="23">
        <f ca="1">IF(CELL("type",'Data Entry'!$C45) = "v",'Data Entry'!$C45,"")</f>
        <v>40744.803726851853</v>
      </c>
      <c r="C45" s="2">
        <f ca="1">IF(CELL("type",'Data Entry'!$G45)="v",'Data Entry'!$G45,"")</f>
        <v>-0.19600000000000001</v>
      </c>
      <c r="D45" s="56">
        <f>'BA Form 2 Event Data'!N48</f>
        <v>0</v>
      </c>
      <c r="E45" s="56">
        <f>'BA Form 2 Event Data'!Y48</f>
        <v>0</v>
      </c>
      <c r="F45" s="198"/>
      <c r="G45" s="56">
        <f>'BA Form 2 Event Data'!O48</f>
        <v>0</v>
      </c>
      <c r="H45" s="56">
        <f>'BA Form 2 Event Data'!Z48</f>
        <v>0</v>
      </c>
      <c r="I45" s="198"/>
      <c r="J45" s="56">
        <f>'BA Form 2 Event Data'!P48</f>
        <v>0</v>
      </c>
      <c r="K45" s="56">
        <f>'BA Form 2 Event Data'!AA48</f>
        <v>0</v>
      </c>
      <c r="L45" s="198"/>
      <c r="M45" s="56">
        <f>'BA Form 2 Event Data'!Q48</f>
        <v>0</v>
      </c>
      <c r="N45" s="56">
        <f>'BA Form 2 Event Data'!AB48</f>
        <v>0</v>
      </c>
      <c r="O45" s="198"/>
      <c r="P45" s="56">
        <f>'BA Form 2 Event Data'!R48</f>
        <v>0</v>
      </c>
      <c r="Q45" s="56">
        <f>'BA Form 2 Event Data'!AC48</f>
        <v>0</v>
      </c>
      <c r="R45" s="198"/>
      <c r="S45" s="56">
        <f>'BA Form 2 Event Data'!S48</f>
        <v>0</v>
      </c>
      <c r="T45" s="56">
        <f>'BA Form 2 Event Data'!AD48</f>
        <v>0</v>
      </c>
      <c r="U45" s="198"/>
      <c r="V45" s="56">
        <f ca="1">IF(CELL("type",'Data Entry'!$I45) = "v",((E45+H45+K45+N45-Q45*10*'Data Entry'!$I45+T45)-(D45+G45+J45+M45+S45)),"")</f>
        <v>0</v>
      </c>
    </row>
    <row r="46" spans="1:22" s="198" customFormat="1" ht="15.75">
      <c r="A46" s="1">
        <v>43</v>
      </c>
      <c r="B46" s="21">
        <f ca="1">IF(CELL("type",'Data Entry'!$C46) = "v",'Data Entry'!$C46,"")</f>
        <v>40748.499305555553</v>
      </c>
      <c r="C46" s="25">
        <f ca="1">IF(CELL("type",'Data Entry'!$G46)="v",'Data Entry'!$G46,"")</f>
        <v>-0.10299999999999999</v>
      </c>
      <c r="D46" s="67">
        <f>'BA Form 2 Event Data'!N49</f>
        <v>0</v>
      </c>
      <c r="E46" s="67">
        <f>'BA Form 2 Event Data'!Y49</f>
        <v>0</v>
      </c>
      <c r="G46" s="67">
        <f>'BA Form 2 Event Data'!O49</f>
        <v>0</v>
      </c>
      <c r="H46" s="67">
        <f>'BA Form 2 Event Data'!Z49</f>
        <v>0</v>
      </c>
      <c r="J46" s="67">
        <f>'BA Form 2 Event Data'!P49</f>
        <v>0</v>
      </c>
      <c r="K46" s="67">
        <f>'BA Form 2 Event Data'!AA49</f>
        <v>0</v>
      </c>
      <c r="M46" s="67">
        <f>'BA Form 2 Event Data'!Q49</f>
        <v>0</v>
      </c>
      <c r="N46" s="67">
        <f>'BA Form 2 Event Data'!AB49</f>
        <v>0</v>
      </c>
      <c r="P46" s="67">
        <f>'BA Form 2 Event Data'!R49</f>
        <v>0</v>
      </c>
      <c r="Q46" s="56">
        <f>'BA Form 2 Event Data'!AC49</f>
        <v>0</v>
      </c>
      <c r="S46" s="67">
        <f>'BA Form 2 Event Data'!S49</f>
        <v>0</v>
      </c>
      <c r="T46" s="67">
        <f>'BA Form 2 Event Data'!AD49</f>
        <v>0</v>
      </c>
      <c r="U46" s="45"/>
      <c r="V46" s="67">
        <f ca="1">IF(CELL("type",'Data Entry'!$I46) = "v",((E46+H46+K46+N46-Q46*10*'Data Entry'!$I46+T46)-(D46+G46+J46+M46+S46)),"")</f>
        <v>0</v>
      </c>
    </row>
    <row r="47" spans="1:22" s="198" customFormat="1" ht="15.75">
      <c r="A47" s="1">
        <v>44</v>
      </c>
      <c r="B47" s="21">
        <f ca="1">IF(CELL("type",'Data Entry'!$C47) = "v",'Data Entry'!$C47,"")</f>
        <v>40756.434027777781</v>
      </c>
      <c r="C47" s="25">
        <f ca="1">IF(CELL("type",'Data Entry'!$G47)="v",'Data Entry'!$G47,"")</f>
        <v>-9.2999999999999999E-2</v>
      </c>
      <c r="D47" s="67">
        <f>'BA Form 2 Event Data'!N50</f>
        <v>0</v>
      </c>
      <c r="E47" s="67">
        <f>'BA Form 2 Event Data'!Y50</f>
        <v>0</v>
      </c>
      <c r="G47" s="67">
        <f>'BA Form 2 Event Data'!O50</f>
        <v>0</v>
      </c>
      <c r="H47" s="67">
        <f>'BA Form 2 Event Data'!Z50</f>
        <v>0</v>
      </c>
      <c r="J47" s="67">
        <f>'BA Form 2 Event Data'!P50</f>
        <v>0</v>
      </c>
      <c r="K47" s="67">
        <f>'BA Form 2 Event Data'!AA50</f>
        <v>0</v>
      </c>
      <c r="M47" s="67">
        <f>'BA Form 2 Event Data'!Q50</f>
        <v>0</v>
      </c>
      <c r="N47" s="67">
        <f>'BA Form 2 Event Data'!AB50</f>
        <v>0</v>
      </c>
      <c r="P47" s="67">
        <f>'BA Form 2 Event Data'!R50</f>
        <v>0</v>
      </c>
      <c r="Q47" s="56">
        <f>'BA Form 2 Event Data'!AC50</f>
        <v>0</v>
      </c>
      <c r="S47" s="67">
        <f>'BA Form 2 Event Data'!S50</f>
        <v>0</v>
      </c>
      <c r="T47" s="67">
        <f>'BA Form 2 Event Data'!AD50</f>
        <v>0</v>
      </c>
      <c r="U47" s="45"/>
      <c r="V47" s="67">
        <f ca="1">IF(CELL("type",'Data Entry'!$I47) = "v",((E47+H47+K47+N47-Q47*10*'Data Entry'!$I47+T47)-(D47+G47+J47+M47+S47)),"")</f>
        <v>0</v>
      </c>
    </row>
    <row r="48" spans="1:22" s="198" customFormat="1">
      <c r="A48" s="1">
        <v>45</v>
      </c>
      <c r="B48" s="23">
        <f ca="1">IF(CELL("type",'Data Entry'!$C48) = "v",'Data Entry'!$C48,"")</f>
        <v>40779.098634259259</v>
      </c>
      <c r="C48" s="2">
        <f ca="1">IF(CELL("type",'Data Entry'!$G48)="v",'Data Entry'!$G48,"")</f>
        <v>-0.10199999999999999</v>
      </c>
      <c r="D48" s="56">
        <f>'BA Form 2 Event Data'!N51</f>
        <v>0</v>
      </c>
      <c r="E48" s="56">
        <f>'BA Form 2 Event Data'!Y51</f>
        <v>0</v>
      </c>
      <c r="G48" s="56">
        <f>'BA Form 2 Event Data'!O51</f>
        <v>0</v>
      </c>
      <c r="H48" s="56">
        <f>'BA Form 2 Event Data'!Z51</f>
        <v>0</v>
      </c>
      <c r="J48" s="56">
        <f>'BA Form 2 Event Data'!P51</f>
        <v>0</v>
      </c>
      <c r="K48" s="56">
        <f>'BA Form 2 Event Data'!AA51</f>
        <v>0</v>
      </c>
      <c r="M48" s="56">
        <f>'BA Form 2 Event Data'!Q51</f>
        <v>0</v>
      </c>
      <c r="N48" s="56">
        <f>'BA Form 2 Event Data'!AB51</f>
        <v>0</v>
      </c>
      <c r="P48" s="56">
        <f>'BA Form 2 Event Data'!R51</f>
        <v>0</v>
      </c>
      <c r="Q48" s="56">
        <f>'BA Form 2 Event Data'!AC51</f>
        <v>0</v>
      </c>
      <c r="S48" s="56">
        <f>'BA Form 2 Event Data'!S51</f>
        <v>0</v>
      </c>
      <c r="T48" s="56">
        <f>'BA Form 2 Event Data'!AD51</f>
        <v>0</v>
      </c>
      <c r="V48" s="56">
        <f ca="1">IF(CELL("type",'Data Entry'!$I48) = "v",((E48+H48+K48+N48-Q48*10*'Data Entry'!$I48+T48)-(D48+G48+J48+M48+S48)),"")</f>
        <v>0</v>
      </c>
    </row>
    <row r="49" spans="1:22" s="198" customFormat="1">
      <c r="A49" s="1">
        <v>46</v>
      </c>
      <c r="B49" s="23">
        <f ca="1">IF(CELL("type",'Data Entry'!$C49) = "v",'Data Entry'!$C49,"")</f>
        <v>40786.900555555556</v>
      </c>
      <c r="C49" s="2">
        <f ca="1">IF(CELL("type",'Data Entry'!$G49)="v",'Data Entry'!$G49,"")</f>
        <v>-0.09</v>
      </c>
      <c r="D49" s="56">
        <f>'BA Form 2 Event Data'!N52</f>
        <v>0</v>
      </c>
      <c r="E49" s="56">
        <f>'BA Form 2 Event Data'!Y52</f>
        <v>0</v>
      </c>
      <c r="G49" s="56">
        <f>'BA Form 2 Event Data'!O52</f>
        <v>0</v>
      </c>
      <c r="H49" s="56">
        <f>'BA Form 2 Event Data'!Z52</f>
        <v>0</v>
      </c>
      <c r="J49" s="56">
        <f>'BA Form 2 Event Data'!P52</f>
        <v>0</v>
      </c>
      <c r="K49" s="56">
        <f>'BA Form 2 Event Data'!AA52</f>
        <v>0</v>
      </c>
      <c r="M49" s="56">
        <f>'BA Form 2 Event Data'!Q52</f>
        <v>0</v>
      </c>
      <c r="N49" s="56">
        <f>'BA Form 2 Event Data'!AB52</f>
        <v>0</v>
      </c>
      <c r="P49" s="56">
        <f>'BA Form 2 Event Data'!R52</f>
        <v>0</v>
      </c>
      <c r="Q49" s="56">
        <f>'BA Form 2 Event Data'!AC52</f>
        <v>0</v>
      </c>
      <c r="S49" s="56">
        <f>'BA Form 2 Event Data'!S52</f>
        <v>0</v>
      </c>
      <c r="T49" s="56">
        <f>'BA Form 2 Event Data'!AD52</f>
        <v>0</v>
      </c>
      <c r="V49" s="56">
        <f ca="1">IF(CELL("type",'Data Entry'!$I49) = "v",((E49+H49+K49+N49-Q49*10*'Data Entry'!$I49+T49)-(D49+G49+J49+M49+S49)),"")</f>
        <v>0</v>
      </c>
    </row>
    <row r="50" spans="1:22" s="198" customFormat="1" ht="15.75">
      <c r="A50" s="1">
        <v>47</v>
      </c>
      <c r="B50" s="21">
        <f ca="1">IF(CELL("type",'Data Entry'!$C50) = "v",'Data Entry'!$C50,"")</f>
        <v>40790.155162037037</v>
      </c>
      <c r="C50" s="25">
        <f ca="1">IF(CELL("type",'Data Entry'!$G50)="v",'Data Entry'!$G50,"")</f>
        <v>-9.4E-2</v>
      </c>
      <c r="D50" s="67">
        <f>'BA Form 2 Event Data'!N53</f>
        <v>0</v>
      </c>
      <c r="E50" s="67">
        <f>'BA Form 2 Event Data'!Y53</f>
        <v>0</v>
      </c>
      <c r="G50" s="67">
        <f>'BA Form 2 Event Data'!O53</f>
        <v>0</v>
      </c>
      <c r="H50" s="67">
        <f>'BA Form 2 Event Data'!Z53</f>
        <v>0</v>
      </c>
      <c r="J50" s="67">
        <f>'BA Form 2 Event Data'!P53</f>
        <v>0</v>
      </c>
      <c r="K50" s="67">
        <f>'BA Form 2 Event Data'!AA53</f>
        <v>0</v>
      </c>
      <c r="M50" s="67">
        <f>'BA Form 2 Event Data'!Q53</f>
        <v>0</v>
      </c>
      <c r="N50" s="67">
        <f>'BA Form 2 Event Data'!AB53</f>
        <v>0</v>
      </c>
      <c r="P50" s="67">
        <f>'BA Form 2 Event Data'!R53</f>
        <v>0</v>
      </c>
      <c r="Q50" s="56">
        <f>'BA Form 2 Event Data'!AC53</f>
        <v>0</v>
      </c>
      <c r="S50" s="67">
        <f>'BA Form 2 Event Data'!S53</f>
        <v>0</v>
      </c>
      <c r="T50" s="67">
        <f>'BA Form 2 Event Data'!AD53</f>
        <v>0</v>
      </c>
      <c r="U50" s="45"/>
      <c r="V50" s="67">
        <f ca="1">IF(CELL("type",'Data Entry'!$I50) = "v",((E50+H50+K50+N50-Q50*10*'Data Entry'!$I50+T50)-(D50+G50+J50+M50+S50)),"")</f>
        <v>0</v>
      </c>
    </row>
    <row r="51" spans="1:22" s="198" customFormat="1" ht="15.75">
      <c r="A51" s="1">
        <v>48</v>
      </c>
      <c r="B51" s="21">
        <f ca="1">IF(CELL("type",'Data Entry'!$C51) = "v",'Data Entry'!$C51,"")</f>
        <v>40790.425439814811</v>
      </c>
      <c r="C51" s="25">
        <f ca="1">IF(CELL("type",'Data Entry'!$G51)="v",'Data Entry'!$G51,"")</f>
        <v>-9.5000000000000001E-2</v>
      </c>
      <c r="D51" s="67">
        <f>'BA Form 2 Event Data'!N54</f>
        <v>0</v>
      </c>
      <c r="E51" s="67">
        <f>'BA Form 2 Event Data'!Y54</f>
        <v>0</v>
      </c>
      <c r="G51" s="67">
        <f>'BA Form 2 Event Data'!O54</f>
        <v>0</v>
      </c>
      <c r="H51" s="67">
        <f>'BA Form 2 Event Data'!Z54</f>
        <v>0</v>
      </c>
      <c r="J51" s="67">
        <f>'BA Form 2 Event Data'!P54</f>
        <v>0</v>
      </c>
      <c r="K51" s="67">
        <f>'BA Form 2 Event Data'!AA54</f>
        <v>0</v>
      </c>
      <c r="M51" s="67">
        <f>'BA Form 2 Event Data'!Q54</f>
        <v>0</v>
      </c>
      <c r="N51" s="67">
        <f>'BA Form 2 Event Data'!AB54</f>
        <v>0</v>
      </c>
      <c r="P51" s="67">
        <f>'BA Form 2 Event Data'!R54</f>
        <v>0</v>
      </c>
      <c r="Q51" s="56">
        <f>'BA Form 2 Event Data'!AC54</f>
        <v>0</v>
      </c>
      <c r="S51" s="67">
        <f>'BA Form 2 Event Data'!S54</f>
        <v>0</v>
      </c>
      <c r="T51" s="67">
        <f>'BA Form 2 Event Data'!AD54</f>
        <v>0</v>
      </c>
      <c r="U51" s="45"/>
      <c r="V51" s="67">
        <f ca="1">IF(CELL("type",'Data Entry'!$I51) = "v",((E51+H51+K51+N51-Q51*10*'Data Entry'!$I51+T51)-(D51+G51+J51+M51+S51)),"")</f>
        <v>0</v>
      </c>
    </row>
    <row r="52" spans="1:22" s="198" customFormat="1">
      <c r="A52" s="1">
        <v>49</v>
      </c>
      <c r="B52" s="23">
        <f ca="1">IF(CELL("type",'Data Entry'!$C52) = "v",'Data Entry'!$C52,"")</f>
        <v>40792.195486111108</v>
      </c>
      <c r="C52" s="2">
        <f ca="1">IF(CELL("type",'Data Entry'!$G52)="v",'Data Entry'!$G52,"")</f>
        <v>-0.109</v>
      </c>
      <c r="D52" s="56">
        <f>'BA Form 2 Event Data'!N55</f>
        <v>0</v>
      </c>
      <c r="E52" s="56">
        <f>'BA Form 2 Event Data'!Y55</f>
        <v>0</v>
      </c>
      <c r="G52" s="56">
        <f>'BA Form 2 Event Data'!O55</f>
        <v>0</v>
      </c>
      <c r="H52" s="56">
        <f>'BA Form 2 Event Data'!Z55</f>
        <v>0</v>
      </c>
      <c r="J52" s="56">
        <f>'BA Form 2 Event Data'!P55</f>
        <v>0</v>
      </c>
      <c r="K52" s="56">
        <f>'BA Form 2 Event Data'!AA55</f>
        <v>0</v>
      </c>
      <c r="M52" s="56">
        <f>'BA Form 2 Event Data'!Q55</f>
        <v>0</v>
      </c>
      <c r="N52" s="56">
        <f>'BA Form 2 Event Data'!AB55</f>
        <v>0</v>
      </c>
      <c r="P52" s="56">
        <f>'BA Form 2 Event Data'!R55</f>
        <v>0</v>
      </c>
      <c r="Q52" s="56">
        <f>'BA Form 2 Event Data'!AC55</f>
        <v>0</v>
      </c>
      <c r="S52" s="56">
        <f>'BA Form 2 Event Data'!S55</f>
        <v>0</v>
      </c>
      <c r="T52" s="56">
        <f>'BA Form 2 Event Data'!AD55</f>
        <v>0</v>
      </c>
      <c r="V52" s="56">
        <f ca="1">IF(CELL("type",'Data Entry'!$I52) = "v",((E52+H52+K52+N52-Q52*10*'Data Entry'!$I52+T52)-(D52+G52+J52+M52+S52)),"")</f>
        <v>0</v>
      </c>
    </row>
    <row r="53" spans="1:22" s="198" customFormat="1">
      <c r="A53" s="1">
        <v>50</v>
      </c>
      <c r="B53" s="23">
        <f ca="1">IF(CELL("type",'Data Entry'!$C53) = "v",'Data Entry'!$C53,"")</f>
        <v>40805.066203703704</v>
      </c>
      <c r="C53" s="2">
        <f ca="1">IF(CELL("type",'Data Entry'!$G53)="v",'Data Entry'!$G53,"")</f>
        <v>-0.13900000000000001</v>
      </c>
      <c r="D53" s="56">
        <f>'BA Form 2 Event Data'!N56</f>
        <v>0</v>
      </c>
      <c r="E53" s="56">
        <f>'BA Form 2 Event Data'!Y56</f>
        <v>0</v>
      </c>
      <c r="G53" s="56">
        <f>'BA Form 2 Event Data'!O56</f>
        <v>0</v>
      </c>
      <c r="H53" s="56">
        <f>'BA Form 2 Event Data'!Z56</f>
        <v>0</v>
      </c>
      <c r="J53" s="56">
        <f>'BA Form 2 Event Data'!P56</f>
        <v>0</v>
      </c>
      <c r="K53" s="56">
        <f>'BA Form 2 Event Data'!AA56</f>
        <v>0</v>
      </c>
      <c r="M53" s="56">
        <f>'BA Form 2 Event Data'!Q56</f>
        <v>0</v>
      </c>
      <c r="N53" s="56">
        <f>'BA Form 2 Event Data'!AB56</f>
        <v>0</v>
      </c>
      <c r="P53" s="56">
        <f>'BA Form 2 Event Data'!R56</f>
        <v>0</v>
      </c>
      <c r="Q53" s="56">
        <f>'BA Form 2 Event Data'!AC56</f>
        <v>0</v>
      </c>
      <c r="S53" s="56">
        <f>'BA Form 2 Event Data'!S56</f>
        <v>0</v>
      </c>
      <c r="T53" s="56">
        <f>'BA Form 2 Event Data'!AD56</f>
        <v>0</v>
      </c>
      <c r="V53" s="56">
        <f ca="1">IF(CELL("type",'Data Entry'!$I53) = "v",((E53+H53+K53+N53-Q53*10*'Data Entry'!$I53+T53)-(D53+G53+J53+M53+S53)),"")</f>
        <v>0</v>
      </c>
    </row>
    <row r="54" spans="1:22" s="198" customFormat="1" ht="15.75">
      <c r="A54" s="1">
        <v>51</v>
      </c>
      <c r="B54" s="21">
        <f ca="1">IF(CELL("type",'Data Entry'!$C54) = "v",'Data Entry'!$C54,"")</f>
        <v>40814.519814814812</v>
      </c>
      <c r="C54" s="25">
        <f ca="1">IF(CELL("type",'Data Entry'!$G54)="v",'Data Entry'!$G54,"")</f>
        <v>-9.2999999999999999E-2</v>
      </c>
      <c r="D54" s="67">
        <f>'BA Form 2 Event Data'!N57</f>
        <v>0</v>
      </c>
      <c r="E54" s="67">
        <f>'BA Form 2 Event Data'!Y57</f>
        <v>0</v>
      </c>
      <c r="G54" s="67">
        <f>'BA Form 2 Event Data'!O57</f>
        <v>0</v>
      </c>
      <c r="H54" s="67">
        <f>'BA Form 2 Event Data'!Z57</f>
        <v>0</v>
      </c>
      <c r="J54" s="67">
        <f>'BA Form 2 Event Data'!P57</f>
        <v>0</v>
      </c>
      <c r="K54" s="67">
        <f>'BA Form 2 Event Data'!AA57</f>
        <v>0</v>
      </c>
      <c r="M54" s="67">
        <f>'BA Form 2 Event Data'!Q57</f>
        <v>0</v>
      </c>
      <c r="N54" s="67">
        <f>'BA Form 2 Event Data'!AB57</f>
        <v>0</v>
      </c>
      <c r="P54" s="67">
        <f>'BA Form 2 Event Data'!R57</f>
        <v>0</v>
      </c>
      <c r="Q54" s="56">
        <f>'BA Form 2 Event Data'!AC57</f>
        <v>0</v>
      </c>
      <c r="S54" s="67">
        <f>'BA Form 2 Event Data'!S57</f>
        <v>0</v>
      </c>
      <c r="T54" s="67">
        <f>'BA Form 2 Event Data'!AD57</f>
        <v>0</v>
      </c>
      <c r="U54" s="45"/>
      <c r="V54" s="67">
        <f ca="1">IF(CELL("type",'Data Entry'!$I54) = "v",((E54+H54+K54+N54-Q54*10*'Data Entry'!$I54+T54)-(D54+G54+J54+M54+S54)),"")</f>
        <v>0</v>
      </c>
    </row>
    <row r="55" spans="1:22" s="198" customFormat="1" ht="15.75">
      <c r="A55" s="1">
        <v>52</v>
      </c>
      <c r="B55" s="21">
        <f ca="1">IF(CELL("type",'Data Entry'!$C55) = "v",'Data Entry'!$C55,"")</f>
        <v>40816.502546296295</v>
      </c>
      <c r="C55" s="25">
        <f ca="1">IF(CELL("type",'Data Entry'!$G55)="v",'Data Entry'!$G55,"")</f>
        <v>-8.4000000000000005E-2</v>
      </c>
      <c r="D55" s="67">
        <f>'BA Form 2 Event Data'!N58</f>
        <v>0</v>
      </c>
      <c r="E55" s="67">
        <f>'BA Form 2 Event Data'!Y58</f>
        <v>0</v>
      </c>
      <c r="G55" s="67">
        <f>'BA Form 2 Event Data'!O58</f>
        <v>0</v>
      </c>
      <c r="H55" s="67">
        <f>'BA Form 2 Event Data'!Z58</f>
        <v>0</v>
      </c>
      <c r="J55" s="67">
        <f>'BA Form 2 Event Data'!P58</f>
        <v>0</v>
      </c>
      <c r="K55" s="67">
        <f>'BA Form 2 Event Data'!AA58</f>
        <v>0</v>
      </c>
      <c r="M55" s="67">
        <f>'BA Form 2 Event Data'!Q58</f>
        <v>0</v>
      </c>
      <c r="N55" s="67">
        <f>'BA Form 2 Event Data'!AB58</f>
        <v>0</v>
      </c>
      <c r="P55" s="67">
        <f>'BA Form 2 Event Data'!R58</f>
        <v>0</v>
      </c>
      <c r="Q55" s="56">
        <f>'BA Form 2 Event Data'!AC58</f>
        <v>0</v>
      </c>
      <c r="S55" s="67">
        <f>'BA Form 2 Event Data'!S58</f>
        <v>0</v>
      </c>
      <c r="T55" s="67">
        <f>'BA Form 2 Event Data'!AD58</f>
        <v>0</v>
      </c>
      <c r="U55" s="45"/>
      <c r="V55" s="67">
        <f ca="1">IF(CELL("type",'Data Entry'!$I55) = "v",((E55+H55+K55+N55-Q55*10*'Data Entry'!$I55+T55)-(D55+G55+J55+M55+S55)),"")</f>
        <v>0</v>
      </c>
    </row>
    <row r="56" spans="1:22" s="198" customFormat="1">
      <c r="A56" s="1">
        <v>53</v>
      </c>
      <c r="B56" s="23">
        <f ca="1">IF(CELL("type",'Data Entry'!$C56) = "v",'Data Entry'!$C56,"")</f>
        <v>40829.031087962961</v>
      </c>
      <c r="C56" s="2">
        <f ca="1">IF(CELL("type",'Data Entry'!$G56)="v",'Data Entry'!$G56,"")</f>
        <v>-0.115</v>
      </c>
      <c r="D56" s="56">
        <f>'BA Form 2 Event Data'!N59</f>
        <v>0</v>
      </c>
      <c r="E56" s="56">
        <f>'BA Form 2 Event Data'!Y59</f>
        <v>0</v>
      </c>
      <c r="G56" s="56">
        <f>'BA Form 2 Event Data'!O59</f>
        <v>0</v>
      </c>
      <c r="H56" s="56">
        <f>'BA Form 2 Event Data'!Z59</f>
        <v>0</v>
      </c>
      <c r="J56" s="56">
        <f>'BA Form 2 Event Data'!P59</f>
        <v>0</v>
      </c>
      <c r="K56" s="56">
        <f>'BA Form 2 Event Data'!AA59</f>
        <v>0</v>
      </c>
      <c r="M56" s="56">
        <f>'BA Form 2 Event Data'!Q59</f>
        <v>0</v>
      </c>
      <c r="N56" s="56">
        <f>'BA Form 2 Event Data'!AB59</f>
        <v>0</v>
      </c>
      <c r="P56" s="56">
        <f>'BA Form 2 Event Data'!R59</f>
        <v>0</v>
      </c>
      <c r="Q56" s="56">
        <f>'BA Form 2 Event Data'!AC59</f>
        <v>0</v>
      </c>
      <c r="S56" s="56">
        <f>'BA Form 2 Event Data'!S59</f>
        <v>0</v>
      </c>
      <c r="T56" s="56">
        <f>'BA Form 2 Event Data'!AD59</f>
        <v>0</v>
      </c>
      <c r="V56" s="56">
        <f ca="1">IF(CELL("type",'Data Entry'!$I56) = "v",((E56+H56+K56+N56-Q56*10*'Data Entry'!$I56+T56)-(D56+G56+J56+M56+S56)),"")</f>
        <v>0</v>
      </c>
    </row>
    <row r="57" spans="1:22" s="198" customFormat="1">
      <c r="A57" s="1">
        <v>54</v>
      </c>
      <c r="B57" s="23">
        <f ca="1">IF(CELL("type",'Data Entry'!$C57) = "v",'Data Entry'!$C57,"")</f>
        <v>40829.453634259262</v>
      </c>
      <c r="C57" s="2">
        <f ca="1">IF(CELL("type",'Data Entry'!$G57)="v",'Data Entry'!$G57,"")</f>
        <v>-0.16900000000000001</v>
      </c>
      <c r="D57" s="56">
        <f>'BA Form 2 Event Data'!N60</f>
        <v>0</v>
      </c>
      <c r="E57" s="56">
        <f>'BA Form 2 Event Data'!Y60</f>
        <v>0</v>
      </c>
      <c r="G57" s="56">
        <f>'BA Form 2 Event Data'!O60</f>
        <v>0</v>
      </c>
      <c r="H57" s="56">
        <f>'BA Form 2 Event Data'!Z60</f>
        <v>0</v>
      </c>
      <c r="J57" s="56">
        <f>'BA Form 2 Event Data'!P60</f>
        <v>0</v>
      </c>
      <c r="K57" s="56">
        <f>'BA Form 2 Event Data'!AA60</f>
        <v>0</v>
      </c>
      <c r="M57" s="56">
        <f>'BA Form 2 Event Data'!Q60</f>
        <v>0</v>
      </c>
      <c r="N57" s="56">
        <f>'BA Form 2 Event Data'!AB60</f>
        <v>0</v>
      </c>
      <c r="P57" s="56">
        <f>'BA Form 2 Event Data'!R60</f>
        <v>0</v>
      </c>
      <c r="Q57" s="56">
        <f>'BA Form 2 Event Data'!AC60</f>
        <v>0</v>
      </c>
      <c r="S57" s="56">
        <f>'BA Form 2 Event Data'!S60</f>
        <v>0</v>
      </c>
      <c r="T57" s="56">
        <f>'BA Form 2 Event Data'!AD60</f>
        <v>0</v>
      </c>
      <c r="V57" s="56">
        <f ca="1">IF(CELL("type",'Data Entry'!$I57) = "v",((E57+H57+K57+N57-Q57*10*'Data Entry'!$I57+T57)-(D57+G57+J57+M57+S57)),"")</f>
        <v>0</v>
      </c>
    </row>
    <row r="58" spans="1:22" s="198" customFormat="1" ht="15.75">
      <c r="A58" s="1">
        <v>55</v>
      </c>
      <c r="B58" s="21">
        <f ca="1">IF(CELL("type",'Data Entry'!$C58) = "v",'Data Entry'!$C58,"")</f>
        <v>40835.368032407408</v>
      </c>
      <c r="C58" s="25">
        <f ca="1">IF(CELL("type",'Data Entry'!$G58)="v",'Data Entry'!$G58,"")</f>
        <v>-9.1999999999999998E-2</v>
      </c>
      <c r="D58" s="67">
        <f>'BA Form 2 Event Data'!N61</f>
        <v>0</v>
      </c>
      <c r="E58" s="67">
        <f>'BA Form 2 Event Data'!Y61</f>
        <v>0</v>
      </c>
      <c r="G58" s="67">
        <f>'BA Form 2 Event Data'!O61</f>
        <v>0</v>
      </c>
      <c r="H58" s="67">
        <f>'BA Form 2 Event Data'!Z61</f>
        <v>0</v>
      </c>
      <c r="J58" s="67">
        <f>'BA Form 2 Event Data'!P61</f>
        <v>0</v>
      </c>
      <c r="K58" s="67">
        <f>'BA Form 2 Event Data'!AA61</f>
        <v>0</v>
      </c>
      <c r="M58" s="67">
        <f>'BA Form 2 Event Data'!Q61</f>
        <v>0</v>
      </c>
      <c r="N58" s="67">
        <f>'BA Form 2 Event Data'!AB61</f>
        <v>0</v>
      </c>
      <c r="P58" s="67">
        <f>'BA Form 2 Event Data'!R61</f>
        <v>0</v>
      </c>
      <c r="Q58" s="56">
        <f>'BA Form 2 Event Data'!AC61</f>
        <v>0</v>
      </c>
      <c r="S58" s="67">
        <f>'BA Form 2 Event Data'!S61</f>
        <v>0</v>
      </c>
      <c r="T58" s="67">
        <f>'BA Form 2 Event Data'!AD61</f>
        <v>0</v>
      </c>
      <c r="U58" s="45"/>
      <c r="V58" s="67">
        <f ca="1">IF(CELL("type",'Data Entry'!$I58) = "v",((E58+H58+K58+N58-Q58*10*'Data Entry'!$I58+T58)-(D58+G58+J58+M58+S58)),"")</f>
        <v>0</v>
      </c>
    </row>
    <row r="59" spans="1:22" s="198" customFormat="1" ht="15.75">
      <c r="A59" s="1">
        <v>56</v>
      </c>
      <c r="B59" s="21">
        <f ca="1">IF(CELL("type",'Data Entry'!$C59) = "v",'Data Entry'!$C59,"")</f>
        <v>40863.554444444446</v>
      </c>
      <c r="C59" s="25">
        <f ca="1">IF(CELL("type",'Data Entry'!$G59)="v",'Data Entry'!$G59,"")</f>
        <v>-0.13500000000000001</v>
      </c>
      <c r="D59" s="67">
        <f>'BA Form 2 Event Data'!N62</f>
        <v>0</v>
      </c>
      <c r="E59" s="67">
        <f>'BA Form 2 Event Data'!Y62</f>
        <v>0</v>
      </c>
      <c r="G59" s="67">
        <f>'BA Form 2 Event Data'!O62</f>
        <v>0</v>
      </c>
      <c r="H59" s="67">
        <f>'BA Form 2 Event Data'!Z62</f>
        <v>0</v>
      </c>
      <c r="J59" s="67">
        <f>'BA Form 2 Event Data'!P62</f>
        <v>0</v>
      </c>
      <c r="K59" s="67">
        <f>'BA Form 2 Event Data'!AA62</f>
        <v>0</v>
      </c>
      <c r="M59" s="67">
        <f>'BA Form 2 Event Data'!Q62</f>
        <v>0</v>
      </c>
      <c r="N59" s="67">
        <f>'BA Form 2 Event Data'!AB62</f>
        <v>0</v>
      </c>
      <c r="P59" s="67">
        <f>'BA Form 2 Event Data'!R62</f>
        <v>0</v>
      </c>
      <c r="Q59" s="56">
        <f>'BA Form 2 Event Data'!AC62</f>
        <v>0</v>
      </c>
      <c r="S59" s="67">
        <f>'BA Form 2 Event Data'!S62</f>
        <v>0</v>
      </c>
      <c r="T59" s="67">
        <f>'BA Form 2 Event Data'!AD62</f>
        <v>0</v>
      </c>
      <c r="U59" s="45"/>
      <c r="V59" s="67">
        <f ca="1">IF(CELL("type",'Data Entry'!$I59) = "v",((E59+H59+K59+N59-Q59*10*'Data Entry'!$I59+T59)-(D59+G59+J59+M59+S59)),"")</f>
        <v>0</v>
      </c>
    </row>
    <row r="60" spans="1:22" s="198" customFormat="1">
      <c r="A60" s="1">
        <v>57</v>
      </c>
      <c r="B60" s="23">
        <f ca="1">IF(CELL("type",'Data Entry'!$C60) = "v",'Data Entry'!$C60,"")</f>
        <v>40865.112222222226</v>
      </c>
      <c r="C60" s="2">
        <f ca="1">IF(CELL("type",'Data Entry'!$G60)="v",'Data Entry'!$G60,"")</f>
        <v>-0.11700000000000001</v>
      </c>
      <c r="D60" s="56">
        <f>'BA Form 2 Event Data'!N63</f>
        <v>0</v>
      </c>
      <c r="E60" s="56">
        <f>'BA Form 2 Event Data'!Y63</f>
        <v>0</v>
      </c>
      <c r="G60" s="56">
        <f>'BA Form 2 Event Data'!O63</f>
        <v>0</v>
      </c>
      <c r="H60" s="56">
        <f>'BA Form 2 Event Data'!Z63</f>
        <v>0</v>
      </c>
      <c r="J60" s="56">
        <f>'BA Form 2 Event Data'!P63</f>
        <v>0</v>
      </c>
      <c r="K60" s="56">
        <f>'BA Form 2 Event Data'!AA63</f>
        <v>0</v>
      </c>
      <c r="M60" s="56">
        <f>'BA Form 2 Event Data'!Q63</f>
        <v>0</v>
      </c>
      <c r="N60" s="56">
        <f>'BA Form 2 Event Data'!AB63</f>
        <v>0</v>
      </c>
      <c r="P60" s="56">
        <f>'BA Form 2 Event Data'!R63</f>
        <v>0</v>
      </c>
      <c r="Q60" s="56">
        <f>'BA Form 2 Event Data'!AC63</f>
        <v>0</v>
      </c>
      <c r="S60" s="56">
        <f>'BA Form 2 Event Data'!S63</f>
        <v>0</v>
      </c>
      <c r="T60" s="56">
        <f>'BA Form 2 Event Data'!AD63</f>
        <v>0</v>
      </c>
      <c r="V60" s="56">
        <f ca="1">IF(CELL("type",'Data Entry'!$I60) = "v",((E60+H60+K60+N60-Q60*10*'Data Entry'!$I60+T60)-(D60+G60+J60+M60+S60)),"")</f>
        <v>0</v>
      </c>
    </row>
    <row r="61" spans="1:22" s="198" customFormat="1">
      <c r="A61" s="1">
        <v>58</v>
      </c>
      <c r="B61" s="23">
        <f ca="1">IF(CELL("type",'Data Entry'!$C61) = "v",'Data Entry'!$C61,"")</f>
        <v>40865.993171296293</v>
      </c>
      <c r="C61" s="2">
        <f ca="1">IF(CELL("type",'Data Entry'!$G61)="v",'Data Entry'!$G61,"")</f>
        <v>-0.109</v>
      </c>
      <c r="D61" s="56">
        <f>'BA Form 2 Event Data'!N64</f>
        <v>0</v>
      </c>
      <c r="E61" s="56">
        <f>'BA Form 2 Event Data'!Y64</f>
        <v>0</v>
      </c>
      <c r="G61" s="56">
        <f>'BA Form 2 Event Data'!O64</f>
        <v>0</v>
      </c>
      <c r="H61" s="56">
        <f>'BA Form 2 Event Data'!Z64</f>
        <v>0</v>
      </c>
      <c r="J61" s="56">
        <f>'BA Form 2 Event Data'!P64</f>
        <v>0</v>
      </c>
      <c r="K61" s="56">
        <f>'BA Form 2 Event Data'!AA64</f>
        <v>0</v>
      </c>
      <c r="M61" s="56">
        <f>'BA Form 2 Event Data'!Q64</f>
        <v>0</v>
      </c>
      <c r="N61" s="56">
        <f>'BA Form 2 Event Data'!AB64</f>
        <v>0</v>
      </c>
      <c r="P61" s="56">
        <f>'BA Form 2 Event Data'!R64</f>
        <v>0</v>
      </c>
      <c r="Q61" s="56">
        <f>'BA Form 2 Event Data'!AC64</f>
        <v>0</v>
      </c>
      <c r="S61" s="56">
        <f>'BA Form 2 Event Data'!S64</f>
        <v>0</v>
      </c>
      <c r="T61" s="56">
        <f>'BA Form 2 Event Data'!AD64</f>
        <v>0</v>
      </c>
      <c r="V61" s="56">
        <f ca="1">IF(CELL("type",'Data Entry'!$I61) = "v",((E61+H61+K61+N61-Q61*10*'Data Entry'!$I61+T61)-(D61+G61+J61+M61+S61)),"")</f>
        <v>0</v>
      </c>
    </row>
    <row r="62" spans="1:22" s="198" customFormat="1" ht="15.75">
      <c r="A62" s="1">
        <v>59</v>
      </c>
      <c r="B62" s="216"/>
      <c r="C62" s="2"/>
      <c r="D62" s="217"/>
      <c r="E62" s="217"/>
      <c r="G62" s="217"/>
      <c r="H62" s="217"/>
      <c r="J62" s="217"/>
      <c r="K62" s="217"/>
      <c r="M62" s="217"/>
      <c r="N62" s="217"/>
      <c r="P62" s="217"/>
      <c r="Q62" s="217"/>
      <c r="S62" s="217"/>
      <c r="T62" s="217"/>
      <c r="U62" s="45"/>
      <c r="V62" s="217"/>
    </row>
    <row r="63" spans="1:22" s="198" customFormat="1" ht="15.75">
      <c r="A63" s="1">
        <v>60</v>
      </c>
      <c r="B63" s="216"/>
      <c r="C63" s="2"/>
      <c r="D63" s="217"/>
      <c r="E63" s="217"/>
      <c r="G63" s="217"/>
      <c r="H63" s="217"/>
      <c r="J63" s="217"/>
      <c r="K63" s="217"/>
      <c r="M63" s="217"/>
      <c r="N63" s="217"/>
      <c r="P63" s="217"/>
      <c r="Q63" s="217"/>
      <c r="S63" s="217"/>
      <c r="T63" s="217"/>
      <c r="U63" s="45"/>
      <c r="V63" s="217"/>
    </row>
    <row r="64" spans="1:22" s="198" customFormat="1" ht="15.75">
      <c r="A64" s="1">
        <v>61</v>
      </c>
      <c r="B64" s="216"/>
      <c r="C64" s="2"/>
      <c r="D64" s="217"/>
      <c r="E64" s="217"/>
      <c r="G64" s="217"/>
      <c r="H64" s="217"/>
      <c r="J64" s="217"/>
      <c r="K64" s="217"/>
      <c r="M64" s="217"/>
      <c r="N64" s="217"/>
      <c r="P64" s="217"/>
      <c r="Q64" s="217"/>
      <c r="S64" s="217"/>
      <c r="T64" s="217"/>
      <c r="U64" s="45"/>
      <c r="V64" s="217"/>
    </row>
    <row r="65" spans="1:22" s="198" customFormat="1" ht="15.75">
      <c r="A65" s="1">
        <v>62</v>
      </c>
      <c r="B65" s="216"/>
      <c r="C65" s="2"/>
      <c r="D65" s="217"/>
      <c r="E65" s="217"/>
      <c r="G65" s="217"/>
      <c r="H65" s="217"/>
      <c r="J65" s="217"/>
      <c r="K65" s="217"/>
      <c r="M65" s="217"/>
      <c r="N65" s="217"/>
      <c r="P65" s="217"/>
      <c r="Q65" s="217"/>
      <c r="S65" s="217"/>
      <c r="T65" s="217"/>
      <c r="U65" s="45"/>
      <c r="V65" s="217"/>
    </row>
    <row r="66" spans="1:22" s="198" customFormat="1" ht="15.75">
      <c r="A66" s="1">
        <v>63</v>
      </c>
      <c r="B66" s="216"/>
      <c r="C66" s="2"/>
      <c r="D66" s="217"/>
      <c r="E66" s="217"/>
      <c r="G66" s="217"/>
      <c r="H66" s="217"/>
      <c r="J66" s="217"/>
      <c r="K66" s="217"/>
      <c r="M66" s="217"/>
      <c r="N66" s="217"/>
      <c r="P66" s="217"/>
      <c r="Q66" s="217"/>
      <c r="S66" s="217"/>
      <c r="T66" s="217"/>
      <c r="U66" s="45"/>
      <c r="V66" s="217"/>
    </row>
    <row r="67" spans="1:22" s="198" customFormat="1" ht="15.75">
      <c r="A67" s="1">
        <v>64</v>
      </c>
      <c r="B67" s="216"/>
      <c r="C67" s="2"/>
      <c r="D67" s="217"/>
      <c r="E67" s="217"/>
      <c r="G67" s="217"/>
      <c r="H67" s="217"/>
      <c r="J67" s="217"/>
      <c r="K67" s="217"/>
      <c r="M67" s="217"/>
      <c r="N67" s="217"/>
      <c r="P67" s="217"/>
      <c r="Q67" s="217"/>
      <c r="S67" s="217"/>
      <c r="T67" s="217"/>
      <c r="U67" s="45"/>
      <c r="V67" s="217"/>
    </row>
    <row r="68" spans="1:22" ht="90" customHeight="1">
      <c r="B68" s="235" t="s">
        <v>173</v>
      </c>
      <c r="C68" s="235"/>
      <c r="D68" s="236" t="s">
        <v>64</v>
      </c>
      <c r="E68" s="236"/>
      <c r="F68" s="55"/>
      <c r="G68" s="236" t="s">
        <v>71</v>
      </c>
      <c r="H68" s="236"/>
      <c r="I68" s="55"/>
      <c r="J68" s="236" t="s">
        <v>65</v>
      </c>
      <c r="K68" s="236"/>
      <c r="L68" s="55"/>
      <c r="M68" s="236" t="s">
        <v>66</v>
      </c>
      <c r="N68" s="236"/>
      <c r="O68" s="55"/>
      <c r="P68" s="104" t="s">
        <v>171</v>
      </c>
      <c r="Q68" s="105"/>
      <c r="R68" s="55"/>
      <c r="S68" s="236" t="s">
        <v>172</v>
      </c>
      <c r="T68" s="236"/>
    </row>
    <row r="69" spans="1:22" ht="18">
      <c r="B69" s="68" t="s">
        <v>69</v>
      </c>
    </row>
    <row r="70" spans="1:22" ht="82.5" customHeight="1">
      <c r="B70" s="71" t="s">
        <v>107</v>
      </c>
      <c r="C70" s="237" t="s">
        <v>174</v>
      </c>
      <c r="D70" s="237"/>
      <c r="E70" s="237"/>
      <c r="F70" s="237"/>
      <c r="G70" s="237"/>
      <c r="H70" s="237"/>
      <c r="I70" s="237"/>
      <c r="J70" s="237"/>
      <c r="K70" s="237"/>
      <c r="L70" s="237"/>
      <c r="M70" s="237"/>
      <c r="N70" s="237"/>
      <c r="O70" s="237"/>
      <c r="P70" s="237"/>
      <c r="Q70" s="237"/>
      <c r="R70" s="237"/>
      <c r="S70" s="237"/>
      <c r="T70" s="237"/>
    </row>
    <row r="71" spans="1:22" ht="12.75" customHeight="1">
      <c r="B71" s="71" t="s">
        <v>108</v>
      </c>
      <c r="C71" s="230" t="s">
        <v>112</v>
      </c>
      <c r="D71" s="230"/>
      <c r="E71" s="230"/>
      <c r="F71" s="230"/>
      <c r="G71" s="230"/>
      <c r="H71" s="230"/>
      <c r="I71" s="230"/>
      <c r="J71" s="230"/>
      <c r="K71" s="230"/>
      <c r="L71" s="230"/>
      <c r="M71" s="230"/>
      <c r="N71" s="230"/>
      <c r="O71" s="230"/>
      <c r="P71" s="230"/>
      <c r="Q71" s="230"/>
      <c r="R71" s="230"/>
      <c r="S71" s="230"/>
      <c r="T71" s="230"/>
    </row>
    <row r="72" spans="1:22" ht="12.75" customHeight="1">
      <c r="B72" s="71" t="s">
        <v>109</v>
      </c>
      <c r="C72" s="230" t="s">
        <v>110</v>
      </c>
      <c r="D72" s="230"/>
      <c r="E72" s="230"/>
      <c r="F72" s="230"/>
      <c r="G72" s="230"/>
      <c r="H72" s="230"/>
      <c r="I72" s="230"/>
      <c r="J72" s="230"/>
      <c r="K72" s="230"/>
      <c r="L72" s="230"/>
      <c r="M72" s="230"/>
      <c r="N72" s="230"/>
      <c r="O72" s="230"/>
      <c r="P72" s="230"/>
      <c r="Q72" s="230"/>
      <c r="R72" s="230"/>
      <c r="S72" s="230"/>
      <c r="T72" s="230"/>
    </row>
    <row r="73" spans="1:22" ht="12.75" customHeight="1">
      <c r="B73" s="71" t="s">
        <v>111</v>
      </c>
      <c r="C73" s="230" t="s">
        <v>115</v>
      </c>
      <c r="D73" s="230"/>
      <c r="E73" s="230"/>
      <c r="F73" s="230"/>
      <c r="G73" s="230"/>
      <c r="H73" s="230"/>
      <c r="I73" s="230"/>
      <c r="J73" s="230"/>
      <c r="K73" s="230"/>
      <c r="L73" s="230"/>
      <c r="M73" s="230"/>
      <c r="N73" s="230"/>
      <c r="O73" s="230"/>
      <c r="P73" s="230"/>
      <c r="Q73" s="230"/>
      <c r="R73" s="230"/>
      <c r="S73" s="230"/>
      <c r="T73" s="230"/>
    </row>
    <row r="74" spans="1:22" ht="12.75" customHeight="1">
      <c r="B74" s="71" t="s">
        <v>113</v>
      </c>
      <c r="C74" s="230" t="s">
        <v>114</v>
      </c>
      <c r="D74" s="230"/>
      <c r="E74" s="230"/>
      <c r="F74" s="230"/>
      <c r="G74" s="230"/>
      <c r="H74" s="230"/>
      <c r="I74" s="230"/>
      <c r="J74" s="230"/>
      <c r="K74" s="230"/>
      <c r="L74" s="230"/>
      <c r="M74" s="230"/>
      <c r="N74" s="230"/>
      <c r="O74" s="230"/>
      <c r="P74" s="230"/>
      <c r="Q74" s="230"/>
      <c r="R74" s="230"/>
      <c r="S74" s="230"/>
      <c r="T74" s="230"/>
    </row>
    <row r="75" spans="1:22" ht="12.75" customHeight="1">
      <c r="B75" s="71" t="s">
        <v>116</v>
      </c>
      <c r="C75" s="230" t="s">
        <v>169</v>
      </c>
      <c r="D75" s="230"/>
      <c r="E75" s="230"/>
      <c r="F75" s="230"/>
      <c r="G75" s="230"/>
      <c r="H75" s="230"/>
      <c r="I75" s="230"/>
      <c r="J75" s="230"/>
      <c r="K75" s="230"/>
      <c r="L75" s="230"/>
      <c r="M75" s="230"/>
      <c r="N75" s="230"/>
      <c r="O75" s="230"/>
      <c r="P75" s="230"/>
      <c r="Q75" s="230"/>
      <c r="R75" s="230"/>
      <c r="S75" s="230"/>
      <c r="T75" s="230"/>
    </row>
    <row r="76" spans="1:22" ht="12.75" customHeight="1">
      <c r="B76" s="71" t="s">
        <v>117</v>
      </c>
      <c r="C76" s="230" t="s">
        <v>170</v>
      </c>
      <c r="D76" s="230"/>
      <c r="E76" s="230"/>
      <c r="F76" s="230"/>
      <c r="G76" s="230"/>
      <c r="H76" s="230"/>
      <c r="I76" s="230"/>
      <c r="J76" s="230"/>
      <c r="K76" s="230"/>
      <c r="L76" s="230"/>
      <c r="M76" s="230"/>
      <c r="N76" s="230"/>
      <c r="O76" s="230"/>
      <c r="P76" s="230"/>
      <c r="Q76" s="230"/>
      <c r="R76" s="230"/>
      <c r="S76" s="230"/>
      <c r="T76" s="230"/>
    </row>
    <row r="77" spans="1:22">
      <c r="B77" s="71"/>
      <c r="C77" s="230"/>
      <c r="D77" s="230"/>
      <c r="E77" s="230"/>
      <c r="F77" s="230"/>
      <c r="G77" s="230"/>
      <c r="H77" s="230"/>
      <c r="I77" s="230"/>
      <c r="J77" s="230"/>
      <c r="K77" s="230"/>
      <c r="L77" s="230"/>
      <c r="M77" s="230"/>
      <c r="N77" s="230"/>
      <c r="O77" s="230"/>
      <c r="P77" s="230"/>
      <c r="Q77" s="230"/>
      <c r="R77" s="230"/>
      <c r="S77" s="230"/>
      <c r="T77" s="230"/>
    </row>
    <row r="78" spans="1:22">
      <c r="B78" s="71"/>
      <c r="C78" s="230"/>
      <c r="D78" s="230"/>
      <c r="E78" s="230"/>
      <c r="F78" s="230"/>
      <c r="G78" s="230"/>
      <c r="H78" s="230"/>
      <c r="I78" s="230"/>
      <c r="J78" s="230"/>
      <c r="K78" s="230"/>
      <c r="L78" s="230"/>
      <c r="M78" s="230"/>
      <c r="N78" s="230"/>
      <c r="O78" s="230"/>
      <c r="P78" s="230"/>
      <c r="Q78" s="230"/>
      <c r="R78" s="230"/>
      <c r="S78" s="230"/>
      <c r="T78" s="230"/>
    </row>
    <row r="79" spans="1:22">
      <c r="B79" s="71"/>
      <c r="C79" s="230"/>
      <c r="D79" s="230"/>
      <c r="E79" s="230"/>
      <c r="F79" s="230"/>
      <c r="G79" s="230"/>
      <c r="H79" s="230"/>
      <c r="I79" s="230"/>
      <c r="J79" s="230"/>
      <c r="K79" s="230"/>
      <c r="L79" s="230"/>
      <c r="M79" s="230"/>
      <c r="N79" s="230"/>
      <c r="O79" s="230"/>
      <c r="P79" s="230"/>
      <c r="Q79" s="230"/>
      <c r="R79" s="230"/>
      <c r="S79" s="230"/>
      <c r="T79" s="230"/>
    </row>
    <row r="80" spans="1:22">
      <c r="B80" s="71"/>
      <c r="C80" s="230"/>
      <c r="D80" s="230"/>
      <c r="E80" s="230"/>
      <c r="F80" s="230"/>
      <c r="G80" s="230"/>
      <c r="H80" s="230"/>
      <c r="I80" s="230"/>
      <c r="J80" s="230"/>
      <c r="K80" s="230"/>
      <c r="L80" s="230"/>
      <c r="M80" s="230"/>
      <c r="N80" s="230"/>
      <c r="O80" s="230"/>
      <c r="P80" s="230"/>
      <c r="Q80" s="230"/>
      <c r="R80" s="230"/>
      <c r="S80" s="230"/>
      <c r="T80" s="230"/>
    </row>
    <row r="81" spans="2:20">
      <c r="B81" s="71"/>
      <c r="C81" s="230"/>
      <c r="D81" s="230"/>
      <c r="E81" s="230"/>
      <c r="F81" s="230"/>
      <c r="G81" s="230"/>
      <c r="H81" s="230"/>
      <c r="I81" s="230"/>
      <c r="J81" s="230"/>
      <c r="K81" s="230"/>
      <c r="L81" s="230"/>
      <c r="M81" s="230"/>
      <c r="N81" s="230"/>
      <c r="O81" s="230"/>
      <c r="P81" s="230"/>
      <c r="Q81" s="230"/>
      <c r="R81" s="230"/>
      <c r="S81" s="230"/>
      <c r="T81" s="230"/>
    </row>
    <row r="82" spans="2:20">
      <c r="B82" s="71"/>
      <c r="C82" s="230"/>
      <c r="D82" s="230"/>
      <c r="E82" s="230"/>
      <c r="F82" s="230"/>
      <c r="G82" s="230"/>
      <c r="H82" s="230"/>
      <c r="I82" s="230"/>
      <c r="J82" s="230"/>
      <c r="K82" s="230"/>
      <c r="L82" s="230"/>
      <c r="M82" s="230"/>
      <c r="N82" s="230"/>
      <c r="O82" s="230"/>
      <c r="P82" s="230"/>
      <c r="Q82" s="230"/>
      <c r="R82" s="230"/>
      <c r="S82" s="230"/>
      <c r="T82" s="230"/>
    </row>
    <row r="83" spans="2:20">
      <c r="B83" s="71"/>
      <c r="C83" s="230"/>
      <c r="D83" s="230"/>
      <c r="E83" s="230"/>
      <c r="F83" s="230"/>
      <c r="G83" s="230"/>
      <c r="H83" s="230"/>
      <c r="I83" s="230"/>
      <c r="J83" s="230"/>
      <c r="K83" s="230"/>
      <c r="L83" s="230"/>
      <c r="M83" s="230"/>
      <c r="N83" s="230"/>
      <c r="O83" s="230"/>
      <c r="P83" s="230"/>
      <c r="Q83" s="230"/>
      <c r="R83" s="230"/>
      <c r="S83" s="230"/>
      <c r="T83" s="230"/>
    </row>
  </sheetData>
  <mergeCells count="32">
    <mergeCell ref="C70:T70"/>
    <mergeCell ref="C71:T71"/>
    <mergeCell ref="D1:E1"/>
    <mergeCell ref="G1:H1"/>
    <mergeCell ref="J1:K1"/>
    <mergeCell ref="M1:N1"/>
    <mergeCell ref="S1:T1"/>
    <mergeCell ref="U2:U3"/>
    <mergeCell ref="V2:V3"/>
    <mergeCell ref="B68:C68"/>
    <mergeCell ref="D68:E68"/>
    <mergeCell ref="G68:H68"/>
    <mergeCell ref="J68:K68"/>
    <mergeCell ref="M68:N68"/>
    <mergeCell ref="S68:T68"/>
    <mergeCell ref="F2:F3"/>
    <mergeCell ref="I2:I3"/>
    <mergeCell ref="L2:L3"/>
    <mergeCell ref="O2:O3"/>
    <mergeCell ref="R2:R3"/>
    <mergeCell ref="C72:T72"/>
    <mergeCell ref="C73:T73"/>
    <mergeCell ref="C74:T74"/>
    <mergeCell ref="C82:T82"/>
    <mergeCell ref="C83:T83"/>
    <mergeCell ref="C76:T76"/>
    <mergeCell ref="C77:T77"/>
    <mergeCell ref="C78:T78"/>
    <mergeCell ref="C79:T79"/>
    <mergeCell ref="C80:T80"/>
    <mergeCell ref="C81:T81"/>
    <mergeCell ref="C75:T75"/>
  </mergeCells>
  <dataValidations count="4">
    <dataValidation type="whole" allowBlank="1" showInputMessage="1" showErrorMessage="1" sqref="J4:J67">
      <formula1>-5000</formula1>
      <formula2>5000</formula2>
    </dataValidation>
    <dataValidation type="whole" allowBlank="1" showInputMessage="1" showErrorMessage="1" sqref="T4:T67">
      <formula1>-500</formula1>
      <formula2>1000</formula2>
    </dataValidation>
    <dataValidation type="whole" allowBlank="1" showInputMessage="1" showErrorMessage="1" sqref="S4:S67">
      <formula1>0</formula1>
      <formula2>8000</formula2>
    </dataValidation>
    <dataValidation type="whole" allowBlank="1" showInputMessage="1" showErrorMessage="1" sqref="D4:E67">
      <formula1>-8000</formula1>
      <formula2>8000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O74"/>
  <sheetViews>
    <sheetView zoomScale="79" zoomScaleNormal="79" workbookViewId="0">
      <selection activeCell="K66" sqref="K66"/>
    </sheetView>
  </sheetViews>
  <sheetFormatPr defaultRowHeight="12.75"/>
  <cols>
    <col min="2" max="2" width="41.28515625" customWidth="1"/>
    <col min="3" max="3" width="30.85546875" customWidth="1"/>
    <col min="7" max="7" width="13.5703125" bestFit="1" customWidth="1"/>
    <col min="8" max="8" width="11.85546875" customWidth="1"/>
    <col min="9" max="9" width="11.42578125" customWidth="1"/>
    <col min="10" max="10" width="11" customWidth="1"/>
  </cols>
  <sheetData>
    <row r="1" spans="1:10" ht="27" thickTop="1" thickBot="1">
      <c r="B1" s="30" t="s">
        <v>0</v>
      </c>
      <c r="C1" s="30" t="str">
        <f>'Data Entry'!G1</f>
        <v>ERCOT</v>
      </c>
      <c r="D1" s="30"/>
      <c r="E1" s="228" t="s">
        <v>39</v>
      </c>
      <c r="F1" s="229"/>
      <c r="G1" s="229"/>
      <c r="H1" s="154" t="s">
        <v>194</v>
      </c>
      <c r="I1" s="155"/>
      <c r="J1" s="156"/>
    </row>
    <row r="2" spans="1:10" ht="13.5" thickTop="1">
      <c r="A2" s="1" t="s">
        <v>166</v>
      </c>
      <c r="B2" s="15" t="s">
        <v>17</v>
      </c>
      <c r="C2" s="17"/>
      <c r="D2" s="6" t="s">
        <v>42</v>
      </c>
      <c r="E2" s="8" t="s">
        <v>44</v>
      </c>
      <c r="F2" s="4" t="s">
        <v>178</v>
      </c>
      <c r="G2" s="145" t="s">
        <v>45</v>
      </c>
      <c r="H2" s="159" t="s">
        <v>188</v>
      </c>
      <c r="I2" s="160" t="s">
        <v>188</v>
      </c>
      <c r="J2" s="161" t="s">
        <v>189</v>
      </c>
    </row>
    <row r="3" spans="1:10" ht="13.5" thickBot="1">
      <c r="A3" s="1" t="s">
        <v>167</v>
      </c>
      <c r="B3" s="51" t="s">
        <v>18</v>
      </c>
      <c r="C3" s="52" t="s">
        <v>9</v>
      </c>
      <c r="D3" s="39" t="s">
        <v>43</v>
      </c>
      <c r="E3" s="9" t="s">
        <v>9</v>
      </c>
      <c r="F3" s="143" t="s">
        <v>35</v>
      </c>
      <c r="G3" s="144" t="s">
        <v>46</v>
      </c>
      <c r="H3" s="157" t="s">
        <v>191</v>
      </c>
      <c r="I3" s="158" t="s">
        <v>192</v>
      </c>
      <c r="J3" s="96"/>
    </row>
    <row r="4" spans="1:10">
      <c r="A4" s="1">
        <v>1</v>
      </c>
      <c r="B4" s="50">
        <f>'Data Entry'!C4</f>
        <v>40518.4762962963</v>
      </c>
      <c r="C4" s="2">
        <f>'Data Entry'!G4</f>
        <v>-9.5000000000000001E-2</v>
      </c>
      <c r="D4" s="118">
        <f>'BA Form 2 Event Data'!H7</f>
        <v>0</v>
      </c>
      <c r="E4" s="119">
        <f>'BA Form 2 Event Data'!W7-'BA Form 2 Event Data'!L7</f>
        <v>0</v>
      </c>
      <c r="F4" s="56" t="e">
        <f ca="1">'Data Entry'!N4</f>
        <v>#DIV/0!</v>
      </c>
      <c r="G4" s="1" t="str">
        <f>'Data Entry'!O4</f>
        <v>N</v>
      </c>
      <c r="H4" s="101">
        <f>'BA Form 2 Event Data'!AE7</f>
        <v>0</v>
      </c>
      <c r="I4" s="101">
        <f>'BA Form 2 Event Data'!AF7</f>
        <v>0</v>
      </c>
      <c r="J4" s="101">
        <f>'BA Form 2 Event Data'!AG7</f>
        <v>0</v>
      </c>
    </row>
    <row r="5" spans="1:10">
      <c r="A5" s="1">
        <v>2</v>
      </c>
      <c r="B5" s="19">
        <f>'Data Entry'!C5</f>
        <v>40521.732106481482</v>
      </c>
      <c r="C5" s="2">
        <f>'Data Entry'!G5</f>
        <v>-0.107</v>
      </c>
      <c r="D5" s="121">
        <f>'BA Form 2 Event Data'!H8</f>
        <v>0</v>
      </c>
      <c r="E5" s="122">
        <f>'BA Form 2 Event Data'!W8-'BA Form 2 Event Data'!L8</f>
        <v>0</v>
      </c>
      <c r="F5" s="43" t="e">
        <f ca="1">'Data Entry'!N5</f>
        <v>#DIV/0!</v>
      </c>
      <c r="G5" s="1" t="str">
        <f>'Data Entry'!O5</f>
        <v>N</v>
      </c>
      <c r="H5" s="101">
        <f>'BA Form 2 Event Data'!AE8</f>
        <v>0</v>
      </c>
      <c r="I5" s="101">
        <f>'BA Form 2 Event Data'!AF8</f>
        <v>0</v>
      </c>
      <c r="J5" s="101">
        <f>'BA Form 2 Event Data'!AG8</f>
        <v>0</v>
      </c>
    </row>
    <row r="6" spans="1:10">
      <c r="A6" s="1">
        <v>3</v>
      </c>
      <c r="B6" s="20">
        <f>'Data Entry'!C6</f>
        <v>40523.985046296293</v>
      </c>
      <c r="C6" s="25">
        <f>'Data Entry'!G6</f>
        <v>-0.19800000000000001</v>
      </c>
      <c r="D6" s="121">
        <f>'BA Form 2 Event Data'!H9</f>
        <v>0</v>
      </c>
      <c r="E6" s="122">
        <f>'BA Form 2 Event Data'!W9-'BA Form 2 Event Data'!L9</f>
        <v>0</v>
      </c>
      <c r="F6" s="43" t="e">
        <f ca="1">'Data Entry'!N6</f>
        <v>#DIV/0!</v>
      </c>
      <c r="G6" s="1" t="str">
        <f>'Data Entry'!O6</f>
        <v>N</v>
      </c>
      <c r="H6" s="101">
        <f>'BA Form 2 Event Data'!AE9</f>
        <v>0</v>
      </c>
      <c r="I6" s="101">
        <f>'BA Form 2 Event Data'!AF9</f>
        <v>0</v>
      </c>
      <c r="J6" s="101">
        <f>'BA Form 2 Event Data'!AG9</f>
        <v>0</v>
      </c>
    </row>
    <row r="7" spans="1:10">
      <c r="A7" s="1">
        <v>4</v>
      </c>
      <c r="B7" s="20">
        <f>'Data Entry'!C7</f>
        <v>40528.636111111111</v>
      </c>
      <c r="C7" s="25">
        <f>'Data Entry'!G7</f>
        <v>-7.8E-2</v>
      </c>
      <c r="D7" s="121">
        <f>'BA Form 2 Event Data'!H10</f>
        <v>0</v>
      </c>
      <c r="E7" s="122">
        <f>'BA Form 2 Event Data'!W10-'BA Form 2 Event Data'!L10</f>
        <v>0</v>
      </c>
      <c r="F7" s="43" t="e">
        <f ca="1">'Data Entry'!N7</f>
        <v>#DIV/0!</v>
      </c>
      <c r="G7" s="1" t="str">
        <f>'Data Entry'!O7</f>
        <v>N</v>
      </c>
      <c r="H7" s="101">
        <f>'BA Form 2 Event Data'!AE10</f>
        <v>0</v>
      </c>
      <c r="I7" s="101">
        <f>'BA Form 2 Event Data'!AF10</f>
        <v>0</v>
      </c>
      <c r="J7" s="101">
        <f>'BA Form 2 Event Data'!AG10</f>
        <v>0</v>
      </c>
    </row>
    <row r="8" spans="1:10">
      <c r="A8" s="1">
        <v>5</v>
      </c>
      <c r="B8" s="19">
        <f>'Data Entry'!C8</f>
        <v>40531.110694444447</v>
      </c>
      <c r="C8" s="2">
        <f>'Data Entry'!G8</f>
        <v>-0.13500000000000001</v>
      </c>
      <c r="D8" s="121">
        <f>'BA Form 2 Event Data'!H11</f>
        <v>0</v>
      </c>
      <c r="E8" s="122">
        <f>'BA Form 2 Event Data'!W11-'BA Form 2 Event Data'!L11</f>
        <v>0</v>
      </c>
      <c r="F8" s="43" t="e">
        <f ca="1">'Data Entry'!N8</f>
        <v>#DIV/0!</v>
      </c>
      <c r="G8" s="1" t="str">
        <f>'Data Entry'!O8</f>
        <v>N</v>
      </c>
      <c r="H8" s="101">
        <f>'BA Form 2 Event Data'!AE11</f>
        <v>0</v>
      </c>
      <c r="I8" s="101">
        <f>'BA Form 2 Event Data'!AF11</f>
        <v>0</v>
      </c>
      <c r="J8" s="101">
        <f>'BA Form 2 Event Data'!AG11</f>
        <v>0</v>
      </c>
    </row>
    <row r="9" spans="1:10">
      <c r="A9" s="1">
        <v>6</v>
      </c>
      <c r="B9" s="19">
        <f>'Data Entry'!C9</f>
        <v>40538.355578703704</v>
      </c>
      <c r="C9" s="2">
        <f>'Data Entry'!G9</f>
        <v>-4.2999999999999997E-2</v>
      </c>
      <c r="D9" s="121">
        <f>'BA Form 2 Event Data'!H12</f>
        <v>0</v>
      </c>
      <c r="E9" s="122">
        <f>'BA Form 2 Event Data'!W12-'BA Form 2 Event Data'!L12</f>
        <v>0</v>
      </c>
      <c r="F9" s="43" t="e">
        <f ca="1">'Data Entry'!N9</f>
        <v>#DIV/0!</v>
      </c>
      <c r="G9" s="1" t="str">
        <f>'Data Entry'!O9</f>
        <v>N</v>
      </c>
      <c r="H9" s="101">
        <f>'BA Form 2 Event Data'!AE12</f>
        <v>0</v>
      </c>
      <c r="I9" s="101">
        <f>'BA Form 2 Event Data'!AF12</f>
        <v>0</v>
      </c>
      <c r="J9" s="101">
        <f>'BA Form 2 Event Data'!AG12</f>
        <v>0</v>
      </c>
    </row>
    <row r="10" spans="1:10">
      <c r="A10" s="1">
        <v>7</v>
      </c>
      <c r="B10" s="20">
        <f>'Data Entry'!C10</f>
        <v>40552.786111111112</v>
      </c>
      <c r="C10" s="25">
        <f>'Data Entry'!G10</f>
        <v>-0.108</v>
      </c>
      <c r="D10" s="121">
        <f>'BA Form 2 Event Data'!H13</f>
        <v>0</v>
      </c>
      <c r="E10" s="122">
        <f>'BA Form 2 Event Data'!W13-'BA Form 2 Event Data'!L13</f>
        <v>0</v>
      </c>
      <c r="F10" s="43" t="e">
        <f ca="1">'Data Entry'!N10</f>
        <v>#DIV/0!</v>
      </c>
      <c r="G10" s="1" t="str">
        <f>'Data Entry'!O10</f>
        <v>N</v>
      </c>
      <c r="H10" s="101">
        <f>'BA Form 2 Event Data'!AE13</f>
        <v>0</v>
      </c>
      <c r="I10" s="101">
        <f>'BA Form 2 Event Data'!AF13</f>
        <v>0</v>
      </c>
      <c r="J10" s="101">
        <f>'BA Form 2 Event Data'!AG13</f>
        <v>0</v>
      </c>
    </row>
    <row r="11" spans="1:10">
      <c r="A11" s="1">
        <v>8</v>
      </c>
      <c r="B11" s="20">
        <f>'Data Entry'!C11</f>
        <v>40554.284722222219</v>
      </c>
      <c r="C11" s="25">
        <f>'Data Entry'!G11</f>
        <v>-9.0999999999999998E-2</v>
      </c>
      <c r="D11" s="121">
        <f>'BA Form 2 Event Data'!H14</f>
        <v>0</v>
      </c>
      <c r="E11" s="122">
        <f>'BA Form 2 Event Data'!W14-'BA Form 2 Event Data'!L14</f>
        <v>0</v>
      </c>
      <c r="F11" s="43" t="e">
        <f ca="1">'Data Entry'!N11</f>
        <v>#DIV/0!</v>
      </c>
      <c r="G11" s="1" t="str">
        <f>'Data Entry'!O11</f>
        <v>N</v>
      </c>
      <c r="H11" s="101">
        <f>'BA Form 2 Event Data'!AE14</f>
        <v>0</v>
      </c>
      <c r="I11" s="101">
        <f>'BA Form 2 Event Data'!AF14</f>
        <v>0</v>
      </c>
      <c r="J11" s="101">
        <f>'BA Form 2 Event Data'!AG14</f>
        <v>0</v>
      </c>
    </row>
    <row r="12" spans="1:10">
      <c r="A12" s="1">
        <v>9</v>
      </c>
      <c r="B12" s="19">
        <f>'Data Entry'!C12</f>
        <v>40563.001319444447</v>
      </c>
      <c r="C12" s="2">
        <f>'Data Entry'!G12</f>
        <v>-0.19800000000000001</v>
      </c>
      <c r="D12" s="121">
        <f>'BA Form 2 Event Data'!H15</f>
        <v>0</v>
      </c>
      <c r="E12" s="122">
        <f>'BA Form 2 Event Data'!W15-'BA Form 2 Event Data'!L15</f>
        <v>0</v>
      </c>
      <c r="F12" s="43" t="e">
        <f ca="1">'Data Entry'!N12</f>
        <v>#DIV/0!</v>
      </c>
      <c r="G12" s="1" t="str">
        <f>'Data Entry'!O12</f>
        <v>N</v>
      </c>
      <c r="H12" s="101">
        <f>'BA Form 2 Event Data'!AE15</f>
        <v>0</v>
      </c>
      <c r="I12" s="101">
        <f>'BA Form 2 Event Data'!AF15</f>
        <v>0</v>
      </c>
      <c r="J12" s="101">
        <f>'BA Form 2 Event Data'!AG15</f>
        <v>0</v>
      </c>
    </row>
    <row r="13" spans="1:10">
      <c r="A13" s="1">
        <v>10</v>
      </c>
      <c r="B13" s="19">
        <f>'Data Entry'!C13</f>
        <v>40564.157268518517</v>
      </c>
      <c r="C13" s="2">
        <f>'Data Entry'!G13</f>
        <v>-0.17100000000000001</v>
      </c>
      <c r="D13" s="121">
        <f>'BA Form 2 Event Data'!H16</f>
        <v>0</v>
      </c>
      <c r="E13" s="122">
        <f>'BA Form 2 Event Data'!W16-'BA Form 2 Event Data'!L16</f>
        <v>0</v>
      </c>
      <c r="F13" s="43" t="e">
        <f ca="1">'Data Entry'!N13</f>
        <v>#DIV/0!</v>
      </c>
      <c r="G13" s="1" t="str">
        <f>'Data Entry'!O13</f>
        <v>N</v>
      </c>
      <c r="H13" s="101">
        <f>'BA Form 2 Event Data'!AE16</f>
        <v>0</v>
      </c>
      <c r="I13" s="101">
        <f>'BA Form 2 Event Data'!AF16</f>
        <v>0</v>
      </c>
      <c r="J13" s="101">
        <f>'BA Form 2 Event Data'!AG16</f>
        <v>0</v>
      </c>
    </row>
    <row r="14" spans="1:10">
      <c r="A14" s="1">
        <v>11</v>
      </c>
      <c r="B14" s="21">
        <f>'Data Entry'!C14</f>
        <v>40566.620370370372</v>
      </c>
      <c r="C14" s="25">
        <f>'Data Entry'!G14</f>
        <v>-0.14899999999999999</v>
      </c>
      <c r="D14" s="121">
        <f>'BA Form 2 Event Data'!H17</f>
        <v>0</v>
      </c>
      <c r="E14" s="122">
        <f>'BA Form 2 Event Data'!W17-'BA Form 2 Event Data'!L17</f>
        <v>0</v>
      </c>
      <c r="F14" s="43" t="e">
        <f ca="1">'Data Entry'!N14</f>
        <v>#DIV/0!</v>
      </c>
      <c r="G14" s="1" t="str">
        <f>'Data Entry'!O14</f>
        <v>N</v>
      </c>
      <c r="H14" s="101">
        <f>'BA Form 2 Event Data'!AE17</f>
        <v>0</v>
      </c>
      <c r="I14" s="101">
        <f>'BA Form 2 Event Data'!AF17</f>
        <v>0</v>
      </c>
      <c r="J14" s="101">
        <f>'BA Form 2 Event Data'!AG17</f>
        <v>0</v>
      </c>
    </row>
    <row r="15" spans="1:10">
      <c r="A15" s="1">
        <v>12</v>
      </c>
      <c r="B15" s="21">
        <f>'Data Entry'!C15</f>
        <v>40571.223449074074</v>
      </c>
      <c r="C15" s="25">
        <f>'Data Entry'!G15</f>
        <v>-5.6000000000000001E-2</v>
      </c>
      <c r="D15" s="121">
        <f>'BA Form 2 Event Data'!H18</f>
        <v>0</v>
      </c>
      <c r="E15" s="122">
        <f>'BA Form 2 Event Data'!W18-'BA Form 2 Event Data'!L18</f>
        <v>0</v>
      </c>
      <c r="F15" s="43" t="e">
        <f ca="1">'Data Entry'!N15</f>
        <v>#DIV/0!</v>
      </c>
      <c r="G15" s="1" t="str">
        <f>'Data Entry'!O15</f>
        <v>N</v>
      </c>
      <c r="H15" s="101">
        <f>'BA Form 2 Event Data'!AE18</f>
        <v>0</v>
      </c>
      <c r="I15" s="101">
        <f>'BA Form 2 Event Data'!AF18</f>
        <v>0</v>
      </c>
      <c r="J15" s="101">
        <f>'BA Form 2 Event Data'!AG18</f>
        <v>0</v>
      </c>
    </row>
    <row r="16" spans="1:10">
      <c r="A16" s="1">
        <v>13</v>
      </c>
      <c r="B16" s="22">
        <f>'Data Entry'!C16</f>
        <v>40575.935972222222</v>
      </c>
      <c r="C16" s="2">
        <f>'Data Entry'!G16</f>
        <v>-7.8E-2</v>
      </c>
      <c r="D16" s="121">
        <f>'BA Form 2 Event Data'!H19</f>
        <v>0</v>
      </c>
      <c r="E16" s="122">
        <f>'BA Form 2 Event Data'!W19-'BA Form 2 Event Data'!L19</f>
        <v>0</v>
      </c>
      <c r="F16" s="43" t="e">
        <f ca="1">'Data Entry'!N16</f>
        <v>#DIV/0!</v>
      </c>
      <c r="G16" s="1" t="str">
        <f>'Data Entry'!O16</f>
        <v>N</v>
      </c>
      <c r="H16" s="101">
        <f>'BA Form 2 Event Data'!AE19</f>
        <v>0</v>
      </c>
      <c r="I16" s="101">
        <f>'BA Form 2 Event Data'!AF19</f>
        <v>0</v>
      </c>
      <c r="J16" s="101">
        <f>'BA Form 2 Event Data'!AG19</f>
        <v>0</v>
      </c>
    </row>
    <row r="17" spans="1:10">
      <c r="A17" s="1">
        <v>14</v>
      </c>
      <c r="B17" s="22">
        <f>'Data Entry'!C17</f>
        <v>40576.096319444441</v>
      </c>
      <c r="C17" s="2">
        <f>'Data Entry'!G17</f>
        <v>-0.158</v>
      </c>
      <c r="D17" s="121">
        <f>'BA Form 2 Event Data'!H20</f>
        <v>0</v>
      </c>
      <c r="E17" s="122">
        <f>'BA Form 2 Event Data'!W20-'BA Form 2 Event Data'!L20</f>
        <v>0</v>
      </c>
      <c r="F17" s="43" t="e">
        <f ca="1">'Data Entry'!N17</f>
        <v>#DIV/0!</v>
      </c>
      <c r="G17" s="1" t="str">
        <f>'Data Entry'!O17</f>
        <v>N</v>
      </c>
      <c r="H17" s="101">
        <f>'BA Form 2 Event Data'!AE20</f>
        <v>0</v>
      </c>
      <c r="I17" s="101">
        <f>'BA Form 2 Event Data'!AF20</f>
        <v>0</v>
      </c>
      <c r="J17" s="101">
        <f>'BA Form 2 Event Data'!AG20</f>
        <v>0</v>
      </c>
    </row>
    <row r="18" spans="1:10">
      <c r="A18" s="1">
        <v>15</v>
      </c>
      <c r="B18" s="21">
        <f>'Data Entry'!C18</f>
        <v>40576.235601851855</v>
      </c>
      <c r="C18" s="25">
        <f>'Data Entry'!G18</f>
        <v>-0.125</v>
      </c>
      <c r="D18" s="121">
        <f>'BA Form 2 Event Data'!H21</f>
        <v>0</v>
      </c>
      <c r="E18" s="122">
        <f>'BA Form 2 Event Data'!W21-'BA Form 2 Event Data'!L21</f>
        <v>0</v>
      </c>
      <c r="F18" s="43" t="e">
        <f ca="1">'Data Entry'!N18</f>
        <v>#DIV/0!</v>
      </c>
      <c r="G18" s="1" t="str">
        <f>'Data Entry'!O18</f>
        <v>N</v>
      </c>
      <c r="H18" s="101">
        <f>'BA Form 2 Event Data'!AE21</f>
        <v>0</v>
      </c>
      <c r="I18" s="101">
        <f>'BA Form 2 Event Data'!AF21</f>
        <v>0</v>
      </c>
      <c r="J18" s="101">
        <f>'BA Form 2 Event Data'!AG21</f>
        <v>0</v>
      </c>
    </row>
    <row r="19" spans="1:10">
      <c r="A19" s="1">
        <v>16</v>
      </c>
      <c r="B19" s="21">
        <f>'Data Entry'!C19</f>
        <v>40576.350347222222</v>
      </c>
      <c r="C19" s="25">
        <f>'Data Entry'!G19</f>
        <v>-0.188</v>
      </c>
      <c r="D19" s="121">
        <f>'BA Form 2 Event Data'!H22</f>
        <v>0</v>
      </c>
      <c r="E19" s="122">
        <f>'BA Form 2 Event Data'!W22-'BA Form 2 Event Data'!L22</f>
        <v>0</v>
      </c>
      <c r="F19" s="43" t="e">
        <f ca="1">'Data Entry'!N19</f>
        <v>#DIV/0!</v>
      </c>
      <c r="G19" s="1" t="str">
        <f>'Data Entry'!O19</f>
        <v>N</v>
      </c>
      <c r="H19" s="101">
        <f>'BA Form 2 Event Data'!AE22</f>
        <v>0</v>
      </c>
      <c r="I19" s="101">
        <f>'BA Form 2 Event Data'!AF22</f>
        <v>0</v>
      </c>
      <c r="J19" s="101">
        <f>'BA Form 2 Event Data'!AG22</f>
        <v>0</v>
      </c>
    </row>
    <row r="20" spans="1:10">
      <c r="A20" s="1">
        <v>17</v>
      </c>
      <c r="B20" s="22">
        <f>'Data Entry'!C20</f>
        <v>40576.455324074072</v>
      </c>
      <c r="C20" s="2">
        <f>'Data Entry'!G20</f>
        <v>-0.19</v>
      </c>
      <c r="D20" s="121">
        <f>'BA Form 2 Event Data'!H23</f>
        <v>0</v>
      </c>
      <c r="E20" s="122">
        <f>'BA Form 2 Event Data'!W23-'BA Form 2 Event Data'!L23</f>
        <v>0</v>
      </c>
      <c r="F20" s="43" t="e">
        <f ca="1">'Data Entry'!N20</f>
        <v>#DIV/0!</v>
      </c>
      <c r="G20" s="1" t="str">
        <f>'Data Entry'!O20</f>
        <v>N</v>
      </c>
      <c r="H20" s="101">
        <f>'BA Form 2 Event Data'!AE23</f>
        <v>0</v>
      </c>
      <c r="I20" s="101">
        <f>'BA Form 2 Event Data'!AF23</f>
        <v>0</v>
      </c>
      <c r="J20" s="101">
        <f>'BA Form 2 Event Data'!AG23</f>
        <v>0</v>
      </c>
    </row>
    <row r="21" spans="1:10">
      <c r="A21" s="1">
        <v>18</v>
      </c>
      <c r="B21" s="22">
        <f>'Data Entry'!C21</f>
        <v>40583.542800925927</v>
      </c>
      <c r="C21" s="2">
        <f>'Data Entry'!G21</f>
        <v>-0.114</v>
      </c>
      <c r="D21" s="121">
        <f>'BA Form 2 Event Data'!H24</f>
        <v>0</v>
      </c>
      <c r="E21" s="122">
        <f>'BA Form 2 Event Data'!W24-'BA Form 2 Event Data'!L24</f>
        <v>0</v>
      </c>
      <c r="F21" s="43" t="e">
        <f ca="1">'Data Entry'!N21</f>
        <v>#DIV/0!</v>
      </c>
      <c r="G21" s="1" t="str">
        <f>'Data Entry'!O21</f>
        <v>N</v>
      </c>
      <c r="H21" s="101">
        <f>'BA Form 2 Event Data'!AE24</f>
        <v>0</v>
      </c>
      <c r="I21" s="101">
        <f>'BA Form 2 Event Data'!AF24</f>
        <v>0</v>
      </c>
      <c r="J21" s="101">
        <f>'BA Form 2 Event Data'!AG24</f>
        <v>0</v>
      </c>
    </row>
    <row r="22" spans="1:10">
      <c r="A22" s="1">
        <v>19</v>
      </c>
      <c r="B22" s="21">
        <f>'Data Entry'!C22</f>
        <v>40589.694490740738</v>
      </c>
      <c r="C22" s="25">
        <f>'Data Entry'!G22</f>
        <v>-0.216</v>
      </c>
      <c r="D22" s="121">
        <f>'BA Form 2 Event Data'!H25</f>
        <v>0</v>
      </c>
      <c r="E22" s="122">
        <f>'BA Form 2 Event Data'!W25-'BA Form 2 Event Data'!L25</f>
        <v>0</v>
      </c>
      <c r="F22" s="43" t="e">
        <f ca="1">'Data Entry'!N22</f>
        <v>#DIV/0!</v>
      </c>
      <c r="G22" s="1" t="str">
        <f>'Data Entry'!O22</f>
        <v>N</v>
      </c>
      <c r="H22" s="101">
        <f>'BA Form 2 Event Data'!AE25</f>
        <v>0</v>
      </c>
      <c r="I22" s="101">
        <f>'BA Form 2 Event Data'!AF25</f>
        <v>0</v>
      </c>
      <c r="J22" s="101">
        <f>'BA Form 2 Event Data'!AG25</f>
        <v>0</v>
      </c>
    </row>
    <row r="23" spans="1:10">
      <c r="A23" s="1">
        <v>20</v>
      </c>
      <c r="B23" s="21">
        <f>'Data Entry'!C23</f>
        <v>40590.392800925925</v>
      </c>
      <c r="C23" s="25">
        <f>'Data Entry'!G23</f>
        <v>-0.17499999999999999</v>
      </c>
      <c r="D23" s="121">
        <f>'BA Form 2 Event Data'!H26</f>
        <v>0</v>
      </c>
      <c r="E23" s="122">
        <f>'BA Form 2 Event Data'!W26-'BA Form 2 Event Data'!L26</f>
        <v>0</v>
      </c>
      <c r="F23" s="43" t="e">
        <f ca="1">'Data Entry'!N23</f>
        <v>#DIV/0!</v>
      </c>
      <c r="G23" s="1" t="str">
        <f>'Data Entry'!O23</f>
        <v>N</v>
      </c>
      <c r="H23" s="101">
        <f>'BA Form 2 Event Data'!AE26</f>
        <v>0</v>
      </c>
      <c r="I23" s="101">
        <f>'BA Form 2 Event Data'!AF26</f>
        <v>0</v>
      </c>
      <c r="J23" s="101">
        <f>'BA Form 2 Event Data'!AG26</f>
        <v>0</v>
      </c>
    </row>
    <row r="24" spans="1:10">
      <c r="A24" s="1">
        <v>21</v>
      </c>
      <c r="B24" s="23">
        <f>'Data Entry'!C24</f>
        <v>40605.470555555556</v>
      </c>
      <c r="C24" s="2">
        <f>'Data Entry'!G24</f>
        <v>-9.4E-2</v>
      </c>
      <c r="D24" s="121">
        <f>'BA Form 2 Event Data'!H27</f>
        <v>0</v>
      </c>
      <c r="E24" s="122">
        <f>'BA Form 2 Event Data'!W27-'BA Form 2 Event Data'!L27</f>
        <v>0</v>
      </c>
      <c r="F24" s="43" t="e">
        <f ca="1">'Data Entry'!N24</f>
        <v>#DIV/0!</v>
      </c>
      <c r="G24" s="1" t="str">
        <f>'Data Entry'!O24</f>
        <v>N</v>
      </c>
      <c r="H24" s="101">
        <f>'BA Form 2 Event Data'!AE27</f>
        <v>0</v>
      </c>
      <c r="I24" s="101">
        <f>'BA Form 2 Event Data'!AF27</f>
        <v>0</v>
      </c>
      <c r="J24" s="101">
        <f>'BA Form 2 Event Data'!AG27</f>
        <v>0</v>
      </c>
    </row>
    <row r="25" spans="1:10">
      <c r="A25" s="1">
        <v>22</v>
      </c>
      <c r="B25" s="23">
        <f>'Data Entry'!C25</f>
        <v>40616.256643518522</v>
      </c>
      <c r="C25" s="2">
        <f>'Data Entry'!G25</f>
        <v>-0.20799999999999999</v>
      </c>
      <c r="D25" s="121">
        <f>'BA Form 2 Event Data'!H28</f>
        <v>0</v>
      </c>
      <c r="E25" s="122">
        <f>'BA Form 2 Event Data'!W28-'BA Form 2 Event Data'!L28</f>
        <v>0</v>
      </c>
      <c r="F25" s="43" t="e">
        <f ca="1">'Data Entry'!N25</f>
        <v>#DIV/0!</v>
      </c>
      <c r="G25" s="1" t="str">
        <f>'Data Entry'!O25</f>
        <v>N</v>
      </c>
      <c r="H25" s="101">
        <f>'BA Form 2 Event Data'!AE28</f>
        <v>0</v>
      </c>
      <c r="I25" s="101">
        <f>'BA Form 2 Event Data'!AF28</f>
        <v>0</v>
      </c>
      <c r="J25" s="101">
        <f>'BA Form 2 Event Data'!AG28</f>
        <v>0</v>
      </c>
    </row>
    <row r="26" spans="1:10">
      <c r="A26" s="1">
        <v>23</v>
      </c>
      <c r="B26" s="21">
        <f>'Data Entry'!C26</f>
        <v>40616.297384259262</v>
      </c>
      <c r="C26" s="25">
        <f>'Data Entry'!G26</f>
        <v>-0.127</v>
      </c>
      <c r="D26" s="121">
        <f>'BA Form 2 Event Data'!H29</f>
        <v>0</v>
      </c>
      <c r="E26" s="122">
        <f>'BA Form 2 Event Data'!W29-'BA Form 2 Event Data'!L29</f>
        <v>0</v>
      </c>
      <c r="F26" s="43" t="e">
        <f ca="1">'Data Entry'!N26</f>
        <v>#DIV/0!</v>
      </c>
      <c r="G26" s="1" t="str">
        <f>'Data Entry'!O26</f>
        <v>N</v>
      </c>
      <c r="H26" s="101">
        <f>'BA Form 2 Event Data'!AE29</f>
        <v>0</v>
      </c>
      <c r="I26" s="101">
        <f>'BA Form 2 Event Data'!AF29</f>
        <v>0</v>
      </c>
      <c r="J26" s="101">
        <f>'BA Form 2 Event Data'!AG29</f>
        <v>0</v>
      </c>
    </row>
    <row r="27" spans="1:10">
      <c r="A27" s="1">
        <v>24</v>
      </c>
      <c r="B27" s="21">
        <f>'Data Entry'!C27</f>
        <v>40618.864675925928</v>
      </c>
      <c r="C27" s="25">
        <f>'Data Entry'!G27</f>
        <v>-7.3999999999999996E-2</v>
      </c>
      <c r="D27" s="121">
        <f>'BA Form 2 Event Data'!H30</f>
        <v>0</v>
      </c>
      <c r="E27" s="122">
        <f>'BA Form 2 Event Data'!W30-'BA Form 2 Event Data'!L30</f>
        <v>0</v>
      </c>
      <c r="F27" s="43" t="e">
        <f ca="1">'Data Entry'!N27</f>
        <v>#DIV/0!</v>
      </c>
      <c r="G27" s="1" t="str">
        <f>'Data Entry'!O27</f>
        <v>N</v>
      </c>
      <c r="H27" s="101">
        <f>'BA Form 2 Event Data'!AE30</f>
        <v>0</v>
      </c>
      <c r="I27" s="101">
        <f>'BA Form 2 Event Data'!AF30</f>
        <v>0</v>
      </c>
      <c r="J27" s="101">
        <f>'BA Form 2 Event Data'!AG30</f>
        <v>0</v>
      </c>
    </row>
    <row r="28" spans="1:10">
      <c r="A28" s="1">
        <v>25</v>
      </c>
      <c r="B28" s="23">
        <f>'Data Entry'!C28</f>
        <v>40625.615833333337</v>
      </c>
      <c r="C28" s="2">
        <f>'Data Entry'!G28</f>
        <v>-6.3E-2</v>
      </c>
      <c r="D28" s="121">
        <f>'BA Form 2 Event Data'!H31</f>
        <v>0</v>
      </c>
      <c r="E28" s="122">
        <f>'BA Form 2 Event Data'!W31-'BA Form 2 Event Data'!L31</f>
        <v>0</v>
      </c>
      <c r="F28" s="43" t="e">
        <f ca="1">'Data Entry'!N28</f>
        <v>#DIV/0!</v>
      </c>
      <c r="G28" s="1" t="str">
        <f>'Data Entry'!O28</f>
        <v>N</v>
      </c>
      <c r="H28" s="101">
        <f>'BA Form 2 Event Data'!AE31</f>
        <v>0</v>
      </c>
      <c r="I28" s="101">
        <f>'BA Form 2 Event Data'!AF31</f>
        <v>0</v>
      </c>
      <c r="J28" s="101">
        <f>'BA Form 2 Event Data'!AG31</f>
        <v>0</v>
      </c>
    </row>
    <row r="29" spans="1:10">
      <c r="A29" s="1">
        <v>26</v>
      </c>
      <c r="B29" s="23">
        <f>'Data Entry'!C29</f>
        <v>40626.582731481481</v>
      </c>
      <c r="C29" s="2">
        <f>'Data Entry'!G29</f>
        <v>-0.17699999999999999</v>
      </c>
      <c r="D29" s="121">
        <f>'BA Form 2 Event Data'!H32</f>
        <v>0</v>
      </c>
      <c r="E29" s="122">
        <f>'BA Form 2 Event Data'!W32-'BA Form 2 Event Data'!L32</f>
        <v>0</v>
      </c>
      <c r="F29" s="43" t="e">
        <f ca="1">'Data Entry'!N29</f>
        <v>#DIV/0!</v>
      </c>
      <c r="G29" s="1" t="str">
        <f>'Data Entry'!O29</f>
        <v>N</v>
      </c>
      <c r="H29" s="101">
        <f>'BA Form 2 Event Data'!AE32</f>
        <v>0</v>
      </c>
      <c r="I29" s="101">
        <f>'BA Form 2 Event Data'!AF32</f>
        <v>0</v>
      </c>
      <c r="J29" s="101">
        <f>'BA Form 2 Event Data'!AG32</f>
        <v>0</v>
      </c>
    </row>
    <row r="30" spans="1:10">
      <c r="A30" s="1">
        <v>27</v>
      </c>
      <c r="B30" s="21">
        <f>'Data Entry'!C30</f>
        <v>40627.676018518519</v>
      </c>
      <c r="C30" s="25">
        <f>'Data Entry'!G30</f>
        <v>-0.16800000000000001</v>
      </c>
      <c r="D30" s="121">
        <f>'BA Form 2 Event Data'!H33</f>
        <v>0</v>
      </c>
      <c r="E30" s="122">
        <f>'BA Form 2 Event Data'!W33-'BA Form 2 Event Data'!L33</f>
        <v>0</v>
      </c>
      <c r="F30" s="43" t="e">
        <f ca="1">'Data Entry'!N30</f>
        <v>#DIV/0!</v>
      </c>
      <c r="G30" s="1" t="str">
        <f>'Data Entry'!O30</f>
        <v>N</v>
      </c>
      <c r="H30" s="101">
        <f>'BA Form 2 Event Data'!AE33</f>
        <v>0</v>
      </c>
      <c r="I30" s="101">
        <f>'BA Form 2 Event Data'!AF33</f>
        <v>0</v>
      </c>
      <c r="J30" s="101">
        <f>'BA Form 2 Event Data'!AG33</f>
        <v>0</v>
      </c>
    </row>
    <row r="31" spans="1:10">
      <c r="A31" s="1">
        <v>28</v>
      </c>
      <c r="B31" s="21">
        <f>'Data Entry'!C31</f>
        <v>40631.279953703706</v>
      </c>
      <c r="C31" s="25">
        <f>'Data Entry'!G31</f>
        <v>-9.9000000000000005E-2</v>
      </c>
      <c r="D31" s="121">
        <f>'BA Form 2 Event Data'!H34</f>
        <v>0</v>
      </c>
      <c r="E31" s="122">
        <f>'BA Form 2 Event Data'!W34-'BA Form 2 Event Data'!L34</f>
        <v>0</v>
      </c>
      <c r="F31" s="43" t="e">
        <f ca="1">'Data Entry'!N31</f>
        <v>#DIV/0!</v>
      </c>
      <c r="G31" s="1" t="str">
        <f>'Data Entry'!O31</f>
        <v>N</v>
      </c>
      <c r="H31" s="101">
        <f>'BA Form 2 Event Data'!AE34</f>
        <v>0</v>
      </c>
      <c r="I31" s="101">
        <f>'BA Form 2 Event Data'!AF34</f>
        <v>0</v>
      </c>
      <c r="J31" s="101">
        <f>'BA Form 2 Event Data'!AG34</f>
        <v>0</v>
      </c>
    </row>
    <row r="32" spans="1:10">
      <c r="A32" s="1">
        <v>29</v>
      </c>
      <c r="B32" s="23">
        <f>'Data Entry'!C32</f>
        <v>40633.514884259261</v>
      </c>
      <c r="C32" s="2">
        <f>'Data Entry'!G32</f>
        <v>-0.112</v>
      </c>
      <c r="D32" s="121">
        <f>'BA Form 2 Event Data'!H35</f>
        <v>0</v>
      </c>
      <c r="E32" s="122">
        <f>'BA Form 2 Event Data'!W35-'BA Form 2 Event Data'!L35</f>
        <v>0</v>
      </c>
      <c r="F32" s="43" t="e">
        <f ca="1">'Data Entry'!N32</f>
        <v>#DIV/0!</v>
      </c>
      <c r="G32" s="1" t="str">
        <f>'Data Entry'!O32</f>
        <v>N</v>
      </c>
      <c r="H32" s="101">
        <f>'BA Form 2 Event Data'!AE35</f>
        <v>0</v>
      </c>
      <c r="I32" s="101">
        <f>'BA Form 2 Event Data'!AF35</f>
        <v>0</v>
      </c>
      <c r="J32" s="101">
        <f>'BA Form 2 Event Data'!AG35</f>
        <v>0</v>
      </c>
    </row>
    <row r="33" spans="1:10">
      <c r="A33" s="1">
        <v>30</v>
      </c>
      <c r="B33" s="23">
        <f>'Data Entry'!C33</f>
        <v>40638.918124999997</v>
      </c>
      <c r="C33" s="2">
        <f>'Data Entry'!G33</f>
        <v>-0.09</v>
      </c>
      <c r="D33" s="121">
        <f>'BA Form 2 Event Data'!H36</f>
        <v>0</v>
      </c>
      <c r="E33" s="122">
        <f>'BA Form 2 Event Data'!W36-'BA Form 2 Event Data'!L36</f>
        <v>0</v>
      </c>
      <c r="F33" s="43" t="e">
        <f ca="1">'Data Entry'!N33</f>
        <v>#DIV/0!</v>
      </c>
      <c r="G33" s="1" t="str">
        <f>'Data Entry'!O33</f>
        <v>N</v>
      </c>
      <c r="H33" s="101">
        <f>'BA Form 2 Event Data'!AE36</f>
        <v>0</v>
      </c>
      <c r="I33" s="101">
        <f>'BA Form 2 Event Data'!AF36</f>
        <v>0</v>
      </c>
      <c r="J33" s="101">
        <f>'BA Form 2 Event Data'!AG36</f>
        <v>0</v>
      </c>
    </row>
    <row r="34" spans="1:10">
      <c r="A34" s="1">
        <v>31</v>
      </c>
      <c r="B34" s="21">
        <f>'Data Entry'!C34</f>
        <v>40653.570092592592</v>
      </c>
      <c r="C34" s="25">
        <f>'Data Entry'!G34</f>
        <v>-0.14499999999999999</v>
      </c>
      <c r="D34" s="121">
        <f>'BA Form 2 Event Data'!H37</f>
        <v>0</v>
      </c>
      <c r="E34" s="122">
        <f>'BA Form 2 Event Data'!W37-'BA Form 2 Event Data'!L37</f>
        <v>0</v>
      </c>
      <c r="F34" s="43" t="e">
        <f ca="1">'Data Entry'!N34</f>
        <v>#DIV/0!</v>
      </c>
      <c r="G34" s="1" t="str">
        <f>'Data Entry'!O34</f>
        <v>N</v>
      </c>
      <c r="H34" s="101">
        <f>'BA Form 2 Event Data'!AE37</f>
        <v>0</v>
      </c>
      <c r="I34" s="101">
        <f>'BA Form 2 Event Data'!AF37</f>
        <v>0</v>
      </c>
      <c r="J34" s="101">
        <f>'BA Form 2 Event Data'!AG37</f>
        <v>0</v>
      </c>
    </row>
    <row r="35" spans="1:10">
      <c r="A35" s="1">
        <v>32</v>
      </c>
      <c r="B35" s="21">
        <f>'Data Entry'!C35</f>
        <v>40660.977152777778</v>
      </c>
      <c r="C35" s="25">
        <f>'Data Entry'!G35</f>
        <v>-0.13300000000000001</v>
      </c>
      <c r="D35" s="121">
        <f>'BA Form 2 Event Data'!H38</f>
        <v>0</v>
      </c>
      <c r="E35" s="122">
        <f>'BA Form 2 Event Data'!W38-'BA Form 2 Event Data'!L38</f>
        <v>0</v>
      </c>
      <c r="F35" s="43" t="e">
        <f ca="1">'Data Entry'!N35</f>
        <v>#DIV/0!</v>
      </c>
      <c r="G35" s="1" t="str">
        <f>'Data Entry'!O35</f>
        <v>N</v>
      </c>
      <c r="H35" s="101">
        <f>'BA Form 2 Event Data'!AE38</f>
        <v>0</v>
      </c>
      <c r="I35" s="101">
        <f>'BA Form 2 Event Data'!AF38</f>
        <v>0</v>
      </c>
      <c r="J35" s="101">
        <f>'BA Form 2 Event Data'!AG38</f>
        <v>0</v>
      </c>
    </row>
    <row r="36" spans="1:10">
      <c r="A36" s="1">
        <v>33</v>
      </c>
      <c r="B36" s="23">
        <f>'Data Entry'!C36</f>
        <v>40674.586550925924</v>
      </c>
      <c r="C36" s="2">
        <f>'Data Entry'!G36</f>
        <v>-0.121</v>
      </c>
      <c r="D36" s="121">
        <f>'BA Form 2 Event Data'!H39</f>
        <v>0</v>
      </c>
      <c r="E36" s="122">
        <f>'BA Form 2 Event Data'!W39-'BA Form 2 Event Data'!L39</f>
        <v>0</v>
      </c>
      <c r="F36" s="43" t="e">
        <f ca="1">'Data Entry'!N36</f>
        <v>#DIV/0!</v>
      </c>
      <c r="G36" s="1" t="str">
        <f>'Data Entry'!O36</f>
        <v>N</v>
      </c>
      <c r="H36" s="101">
        <f>'BA Form 2 Event Data'!AE39</f>
        <v>0</v>
      </c>
      <c r="I36" s="101">
        <f>'BA Form 2 Event Data'!AF39</f>
        <v>0</v>
      </c>
      <c r="J36" s="101">
        <f>'BA Form 2 Event Data'!AG39</f>
        <v>0</v>
      </c>
    </row>
    <row r="37" spans="1:10">
      <c r="A37" s="1">
        <v>34</v>
      </c>
      <c r="B37" s="23">
        <f>'Data Entry'!C37</f>
        <v>40679.337939814817</v>
      </c>
      <c r="C37" s="2">
        <f>'Data Entry'!G37</f>
        <v>-0.10100000000000001</v>
      </c>
      <c r="D37" s="121">
        <f>'BA Form 2 Event Data'!H40</f>
        <v>0</v>
      </c>
      <c r="E37" s="122">
        <f>'BA Form 2 Event Data'!W40-'BA Form 2 Event Data'!L40</f>
        <v>0</v>
      </c>
      <c r="F37" s="43" t="e">
        <f ca="1">'Data Entry'!N37</f>
        <v>#DIV/0!</v>
      </c>
      <c r="G37" s="1" t="str">
        <f>'Data Entry'!O37</f>
        <v>N</v>
      </c>
      <c r="H37" s="101">
        <f>'BA Form 2 Event Data'!AE40</f>
        <v>0</v>
      </c>
      <c r="I37" s="101">
        <f>'BA Form 2 Event Data'!AF40</f>
        <v>0</v>
      </c>
      <c r="J37" s="101">
        <f>'BA Form 2 Event Data'!AG40</f>
        <v>0</v>
      </c>
    </row>
    <row r="38" spans="1:10">
      <c r="A38" s="1">
        <v>35</v>
      </c>
      <c r="B38" s="21">
        <f>'Data Entry'!C38</f>
        <v>40682.588865740741</v>
      </c>
      <c r="C38" s="25">
        <f>'Data Entry'!G38</f>
        <v>-0.19700000000000001</v>
      </c>
      <c r="D38" s="121">
        <f>'BA Form 2 Event Data'!H41</f>
        <v>0</v>
      </c>
      <c r="E38" s="122">
        <f>'BA Form 2 Event Data'!W41-'BA Form 2 Event Data'!L41</f>
        <v>0</v>
      </c>
      <c r="F38" s="43" t="e">
        <f ca="1">'Data Entry'!N38</f>
        <v>#DIV/0!</v>
      </c>
      <c r="G38" s="1" t="str">
        <f>'Data Entry'!O38</f>
        <v>N</v>
      </c>
      <c r="H38" s="101">
        <f>'BA Form 2 Event Data'!AE41</f>
        <v>0</v>
      </c>
      <c r="I38" s="101">
        <f>'BA Form 2 Event Data'!AF41</f>
        <v>0</v>
      </c>
      <c r="J38" s="101">
        <f>'BA Form 2 Event Data'!AG41</f>
        <v>0</v>
      </c>
    </row>
    <row r="39" spans="1:10">
      <c r="A39" s="1">
        <v>36</v>
      </c>
      <c r="B39" s="21">
        <f>'Data Entry'!C39</f>
        <v>40686.732407407406</v>
      </c>
      <c r="C39" s="25">
        <f>'Data Entry'!G39</f>
        <v>-9.1999999999999998E-2</v>
      </c>
      <c r="D39" s="121">
        <f>'BA Form 2 Event Data'!H42</f>
        <v>0</v>
      </c>
      <c r="E39" s="122">
        <f>'BA Form 2 Event Data'!W42-'BA Form 2 Event Data'!L42</f>
        <v>0</v>
      </c>
      <c r="F39" s="43" t="e">
        <f ca="1">'Data Entry'!N39</f>
        <v>#DIV/0!</v>
      </c>
      <c r="G39" s="1" t="str">
        <f>'Data Entry'!O39</f>
        <v>N</v>
      </c>
      <c r="H39" s="101">
        <f>'BA Form 2 Event Data'!AE42</f>
        <v>0</v>
      </c>
      <c r="I39" s="101">
        <f>'BA Form 2 Event Data'!AF42</f>
        <v>0</v>
      </c>
      <c r="J39" s="101">
        <f>'BA Form 2 Event Data'!AG42</f>
        <v>0</v>
      </c>
    </row>
    <row r="40" spans="1:10">
      <c r="A40" s="1">
        <v>37</v>
      </c>
      <c r="B40" s="23">
        <f>'Data Entry'!C40</f>
        <v>40692.918842592589</v>
      </c>
      <c r="C40" s="2">
        <f>'Data Entry'!G40</f>
        <v>-0.11799999999999999</v>
      </c>
      <c r="D40" s="121">
        <f>'BA Form 2 Event Data'!H43</f>
        <v>0</v>
      </c>
      <c r="E40" s="122">
        <f>'BA Form 2 Event Data'!W43-'BA Form 2 Event Data'!L43</f>
        <v>0</v>
      </c>
      <c r="F40" s="43" t="e">
        <f ca="1">'Data Entry'!N40</f>
        <v>#DIV/0!</v>
      </c>
      <c r="G40" s="1" t="str">
        <f>'Data Entry'!O40</f>
        <v>N</v>
      </c>
      <c r="H40" s="101">
        <f>'BA Form 2 Event Data'!AE43</f>
        <v>0</v>
      </c>
      <c r="I40" s="101">
        <f>'BA Form 2 Event Data'!AF43</f>
        <v>0</v>
      </c>
      <c r="J40" s="101">
        <f>'BA Form 2 Event Data'!AG43</f>
        <v>0</v>
      </c>
    </row>
    <row r="41" spans="1:10">
      <c r="A41" s="1">
        <v>38</v>
      </c>
      <c r="B41" s="23">
        <f>'Data Entry'!C41</f>
        <v>40716.554629629631</v>
      </c>
      <c r="C41" s="2">
        <f>'Data Entry'!G41</f>
        <v>3.1E-2</v>
      </c>
      <c r="D41" s="121">
        <f>'BA Form 2 Event Data'!H44</f>
        <v>0</v>
      </c>
      <c r="E41" s="122">
        <f>'BA Form 2 Event Data'!W44-'BA Form 2 Event Data'!L44</f>
        <v>0</v>
      </c>
      <c r="F41" s="43" t="e">
        <f ca="1">'Data Entry'!N41</f>
        <v>#DIV/0!</v>
      </c>
      <c r="G41" s="1" t="str">
        <f>'Data Entry'!O41</f>
        <v>N</v>
      </c>
      <c r="H41" s="101">
        <f>'BA Form 2 Event Data'!AE44</f>
        <v>0</v>
      </c>
      <c r="I41" s="101">
        <f>'BA Form 2 Event Data'!AF44</f>
        <v>0</v>
      </c>
      <c r="J41" s="101">
        <f>'BA Form 2 Event Data'!AG44</f>
        <v>0</v>
      </c>
    </row>
    <row r="42" spans="1:10">
      <c r="A42" s="1">
        <v>39</v>
      </c>
      <c r="B42" s="21">
        <f>'Data Entry'!C42</f>
        <v>40721.537523148145</v>
      </c>
      <c r="C42" s="25">
        <f>'Data Entry'!G42</f>
        <v>-0.13100000000000001</v>
      </c>
      <c r="D42" s="121">
        <f>'BA Form 2 Event Data'!H45</f>
        <v>0</v>
      </c>
      <c r="E42" s="122">
        <f>'BA Form 2 Event Data'!W45-'BA Form 2 Event Data'!L45</f>
        <v>0</v>
      </c>
      <c r="F42" s="43" t="e">
        <f ca="1">'Data Entry'!N42</f>
        <v>#DIV/0!</v>
      </c>
      <c r="G42" s="1" t="str">
        <f>'Data Entry'!O42</f>
        <v>N</v>
      </c>
      <c r="H42" s="101">
        <f>'BA Form 2 Event Data'!AE45</f>
        <v>0</v>
      </c>
      <c r="I42" s="101">
        <f>'BA Form 2 Event Data'!AF45</f>
        <v>0</v>
      </c>
      <c r="J42" s="101">
        <f>'BA Form 2 Event Data'!AG45</f>
        <v>0</v>
      </c>
    </row>
    <row r="43" spans="1:10">
      <c r="A43" s="1">
        <v>40</v>
      </c>
      <c r="B43" s="21">
        <f>'Data Entry'!C43</f>
        <v>40742.384212962963</v>
      </c>
      <c r="C43" s="25">
        <f>'Data Entry'!G43</f>
        <v>-9.4E-2</v>
      </c>
      <c r="D43" s="121">
        <f>'BA Form 2 Event Data'!H46</f>
        <v>0</v>
      </c>
      <c r="E43" s="122">
        <f>'BA Form 2 Event Data'!W46-'BA Form 2 Event Data'!L46</f>
        <v>0</v>
      </c>
      <c r="F43" s="43" t="e">
        <f ca="1">'Data Entry'!N43</f>
        <v>#DIV/0!</v>
      </c>
      <c r="G43" s="1" t="str">
        <f>'Data Entry'!O43</f>
        <v>N</v>
      </c>
      <c r="H43" s="101">
        <f>'BA Form 2 Event Data'!AE46</f>
        <v>0</v>
      </c>
      <c r="I43" s="101">
        <f>'BA Form 2 Event Data'!AF46</f>
        <v>0</v>
      </c>
      <c r="J43" s="101">
        <f>'BA Form 2 Event Data'!AG46</f>
        <v>0</v>
      </c>
    </row>
    <row r="44" spans="1:10">
      <c r="A44" s="1">
        <v>41</v>
      </c>
      <c r="B44" s="23">
        <f>'Data Entry'!C44</f>
        <v>40742.868495370371</v>
      </c>
      <c r="C44" s="2">
        <f>'Data Entry'!G44</f>
        <v>-0.128</v>
      </c>
      <c r="D44" s="121">
        <f>'BA Form 2 Event Data'!H47</f>
        <v>0</v>
      </c>
      <c r="E44" s="122">
        <f>'BA Form 2 Event Data'!W47-'BA Form 2 Event Data'!L47</f>
        <v>0</v>
      </c>
      <c r="F44" s="43" t="e">
        <f ca="1">'Data Entry'!N44</f>
        <v>#DIV/0!</v>
      </c>
      <c r="G44" s="1" t="str">
        <f>'Data Entry'!O44</f>
        <v>N</v>
      </c>
      <c r="H44" s="101">
        <f>'BA Form 2 Event Data'!AE47</f>
        <v>0</v>
      </c>
      <c r="I44" s="101">
        <f>'BA Form 2 Event Data'!AF47</f>
        <v>0</v>
      </c>
      <c r="J44" s="101">
        <f>'BA Form 2 Event Data'!AG47</f>
        <v>0</v>
      </c>
    </row>
    <row r="45" spans="1:10">
      <c r="A45" s="1">
        <v>42</v>
      </c>
      <c r="B45" s="23">
        <f>'Data Entry'!C45</f>
        <v>40744.803726851853</v>
      </c>
      <c r="C45" s="2">
        <f>'Data Entry'!G45</f>
        <v>-0.19600000000000001</v>
      </c>
      <c r="D45" s="121">
        <f>'BA Form 2 Event Data'!H48</f>
        <v>0</v>
      </c>
      <c r="E45" s="122">
        <f>'BA Form 2 Event Data'!W48-'BA Form 2 Event Data'!L48</f>
        <v>0</v>
      </c>
      <c r="F45" s="43" t="e">
        <f ca="1">'Data Entry'!N45</f>
        <v>#DIV/0!</v>
      </c>
      <c r="G45" s="1" t="str">
        <f>'Data Entry'!O45</f>
        <v>N</v>
      </c>
      <c r="H45" s="101">
        <f>'BA Form 2 Event Data'!AE48</f>
        <v>0</v>
      </c>
      <c r="I45" s="101">
        <f>'BA Form 2 Event Data'!AF48</f>
        <v>0</v>
      </c>
      <c r="J45" s="101">
        <f>'BA Form 2 Event Data'!AG48</f>
        <v>0</v>
      </c>
    </row>
    <row r="46" spans="1:10">
      <c r="A46" s="1">
        <v>43</v>
      </c>
      <c r="B46" s="23">
        <f>'Data Entry'!C46</f>
        <v>40748.499305555553</v>
      </c>
      <c r="C46" s="2">
        <f>'Data Entry'!G46</f>
        <v>-0.10299999999999999</v>
      </c>
      <c r="D46" s="121">
        <f>'BA Form 2 Event Data'!H49</f>
        <v>0</v>
      </c>
      <c r="E46" s="122">
        <f>'BA Form 2 Event Data'!W49-'BA Form 2 Event Data'!L49</f>
        <v>0</v>
      </c>
      <c r="F46" s="43" t="e">
        <f ca="1">'Data Entry'!N46</f>
        <v>#DIV/0!</v>
      </c>
      <c r="G46" s="1" t="str">
        <f>'Data Entry'!O46</f>
        <v>N</v>
      </c>
      <c r="H46" s="101">
        <f>'BA Form 2 Event Data'!AE49</f>
        <v>0</v>
      </c>
      <c r="I46" s="101">
        <f>'BA Form 2 Event Data'!AF49</f>
        <v>0</v>
      </c>
      <c r="J46" s="101">
        <f>'BA Form 2 Event Data'!AG49</f>
        <v>0</v>
      </c>
    </row>
    <row r="47" spans="1:10" s="198" customFormat="1">
      <c r="A47" s="1">
        <v>44</v>
      </c>
      <c r="B47" s="23">
        <f>'Data Entry'!C47</f>
        <v>40756.434027777781</v>
      </c>
      <c r="C47" s="2">
        <f>'Data Entry'!G47</f>
        <v>-9.2999999999999999E-2</v>
      </c>
      <c r="D47" s="121">
        <f>'BA Form 2 Event Data'!H50</f>
        <v>0</v>
      </c>
      <c r="E47" s="122">
        <f>'BA Form 2 Event Data'!W50-'BA Form 2 Event Data'!L50</f>
        <v>0</v>
      </c>
      <c r="F47" s="43" t="e">
        <f ca="1">'Data Entry'!N47</f>
        <v>#DIV/0!</v>
      </c>
      <c r="G47" s="1" t="str">
        <f>'Data Entry'!O47</f>
        <v>N</v>
      </c>
      <c r="H47" s="101">
        <f>'BA Form 2 Event Data'!AE50</f>
        <v>0</v>
      </c>
      <c r="I47" s="101">
        <f>'BA Form 2 Event Data'!AF50</f>
        <v>0</v>
      </c>
      <c r="J47" s="101">
        <f>'BA Form 2 Event Data'!AG50</f>
        <v>0</v>
      </c>
    </row>
    <row r="48" spans="1:10" s="198" customFormat="1">
      <c r="A48" s="1">
        <v>45</v>
      </c>
      <c r="B48" s="23">
        <f>'Data Entry'!C48</f>
        <v>40779.098634259259</v>
      </c>
      <c r="C48" s="2">
        <f>'Data Entry'!G48</f>
        <v>-0.10199999999999999</v>
      </c>
      <c r="D48" s="121">
        <f>'BA Form 2 Event Data'!H51</f>
        <v>0</v>
      </c>
      <c r="E48" s="122">
        <f>'BA Form 2 Event Data'!W51-'BA Form 2 Event Data'!L51</f>
        <v>0</v>
      </c>
      <c r="F48" s="43" t="e">
        <f ca="1">'Data Entry'!N48</f>
        <v>#DIV/0!</v>
      </c>
      <c r="G48" s="1" t="str">
        <f>'Data Entry'!O48</f>
        <v>N</v>
      </c>
      <c r="H48" s="101">
        <f>'BA Form 2 Event Data'!AE51</f>
        <v>0</v>
      </c>
      <c r="I48" s="101">
        <f>'BA Form 2 Event Data'!AF51</f>
        <v>0</v>
      </c>
      <c r="J48" s="101">
        <f>'BA Form 2 Event Data'!AG51</f>
        <v>0</v>
      </c>
    </row>
    <row r="49" spans="1:10" s="198" customFormat="1">
      <c r="A49" s="1">
        <v>46</v>
      </c>
      <c r="B49" s="23">
        <f>'Data Entry'!C49</f>
        <v>40786.900555555556</v>
      </c>
      <c r="C49" s="2">
        <f>'Data Entry'!G49</f>
        <v>-0.09</v>
      </c>
      <c r="D49" s="121">
        <f>'BA Form 2 Event Data'!H52</f>
        <v>0</v>
      </c>
      <c r="E49" s="122">
        <f>'BA Form 2 Event Data'!W52-'BA Form 2 Event Data'!L52</f>
        <v>0</v>
      </c>
      <c r="F49" s="43" t="e">
        <f ca="1">'Data Entry'!N49</f>
        <v>#DIV/0!</v>
      </c>
      <c r="G49" s="1" t="str">
        <f>'Data Entry'!O49</f>
        <v>N</v>
      </c>
      <c r="H49" s="101">
        <f>'BA Form 2 Event Data'!AE52</f>
        <v>0</v>
      </c>
      <c r="I49" s="101">
        <f>'BA Form 2 Event Data'!AF52</f>
        <v>0</v>
      </c>
      <c r="J49" s="101">
        <f>'BA Form 2 Event Data'!AG52</f>
        <v>0</v>
      </c>
    </row>
    <row r="50" spans="1:10" s="198" customFormat="1">
      <c r="A50" s="1">
        <v>47</v>
      </c>
      <c r="B50" s="23">
        <f>'Data Entry'!C50</f>
        <v>40790.155162037037</v>
      </c>
      <c r="C50" s="2">
        <f>'Data Entry'!G50</f>
        <v>-9.4E-2</v>
      </c>
      <c r="D50" s="121">
        <f>'BA Form 2 Event Data'!H53</f>
        <v>0</v>
      </c>
      <c r="E50" s="122">
        <f>'BA Form 2 Event Data'!W53-'BA Form 2 Event Data'!L53</f>
        <v>0</v>
      </c>
      <c r="F50" s="43" t="e">
        <f ca="1">'Data Entry'!N50</f>
        <v>#DIV/0!</v>
      </c>
      <c r="G50" s="1" t="str">
        <f>'Data Entry'!O50</f>
        <v>N</v>
      </c>
      <c r="H50" s="101">
        <f>'BA Form 2 Event Data'!AE53</f>
        <v>0</v>
      </c>
      <c r="I50" s="101">
        <f>'BA Form 2 Event Data'!AF53</f>
        <v>0</v>
      </c>
      <c r="J50" s="101">
        <f>'BA Form 2 Event Data'!AG53</f>
        <v>0</v>
      </c>
    </row>
    <row r="51" spans="1:10" s="198" customFormat="1">
      <c r="A51" s="1">
        <v>48</v>
      </c>
      <c r="B51" s="23">
        <f>'Data Entry'!C51</f>
        <v>40790.425439814811</v>
      </c>
      <c r="C51" s="2">
        <f>'Data Entry'!G51</f>
        <v>-9.5000000000000001E-2</v>
      </c>
      <c r="D51" s="121">
        <f>'BA Form 2 Event Data'!H54</f>
        <v>0</v>
      </c>
      <c r="E51" s="122">
        <f>'BA Form 2 Event Data'!W54-'BA Form 2 Event Data'!L54</f>
        <v>0</v>
      </c>
      <c r="F51" s="43" t="e">
        <f ca="1">'Data Entry'!N51</f>
        <v>#DIV/0!</v>
      </c>
      <c r="G51" s="1" t="str">
        <f>'Data Entry'!O51</f>
        <v>N</v>
      </c>
      <c r="H51" s="101">
        <f>'BA Form 2 Event Data'!AE54</f>
        <v>0</v>
      </c>
      <c r="I51" s="101">
        <f>'BA Form 2 Event Data'!AF54</f>
        <v>0</v>
      </c>
      <c r="J51" s="101">
        <f>'BA Form 2 Event Data'!AG54</f>
        <v>0</v>
      </c>
    </row>
    <row r="52" spans="1:10" s="198" customFormat="1">
      <c r="A52" s="1">
        <v>49</v>
      </c>
      <c r="B52" s="23">
        <f>'Data Entry'!C52</f>
        <v>40792.195486111108</v>
      </c>
      <c r="C52" s="2">
        <f>'Data Entry'!G52</f>
        <v>-0.109</v>
      </c>
      <c r="D52" s="121">
        <f>'BA Form 2 Event Data'!H55</f>
        <v>0</v>
      </c>
      <c r="E52" s="122">
        <f>'BA Form 2 Event Data'!W55-'BA Form 2 Event Data'!L55</f>
        <v>0</v>
      </c>
      <c r="F52" s="43" t="e">
        <f ca="1">'Data Entry'!N52</f>
        <v>#DIV/0!</v>
      </c>
      <c r="G52" s="1" t="str">
        <f>'Data Entry'!O52</f>
        <v>N</v>
      </c>
      <c r="H52" s="101">
        <f>'BA Form 2 Event Data'!AE55</f>
        <v>0</v>
      </c>
      <c r="I52" s="101">
        <f>'BA Form 2 Event Data'!AF55</f>
        <v>0</v>
      </c>
      <c r="J52" s="101">
        <f>'BA Form 2 Event Data'!AG55</f>
        <v>0</v>
      </c>
    </row>
    <row r="53" spans="1:10" s="198" customFormat="1">
      <c r="A53" s="1">
        <v>50</v>
      </c>
      <c r="B53" s="23">
        <f>'Data Entry'!C53</f>
        <v>40805.066203703704</v>
      </c>
      <c r="C53" s="2">
        <f>'Data Entry'!G53</f>
        <v>-0.13900000000000001</v>
      </c>
      <c r="D53" s="121">
        <f>'BA Form 2 Event Data'!H56</f>
        <v>0</v>
      </c>
      <c r="E53" s="122">
        <f>'BA Form 2 Event Data'!W56-'BA Form 2 Event Data'!L56</f>
        <v>0</v>
      </c>
      <c r="F53" s="43" t="e">
        <f ca="1">'Data Entry'!N53</f>
        <v>#DIV/0!</v>
      </c>
      <c r="G53" s="1" t="str">
        <f>'Data Entry'!O53</f>
        <v>N</v>
      </c>
      <c r="H53" s="101">
        <f>'BA Form 2 Event Data'!AE56</f>
        <v>0</v>
      </c>
      <c r="I53" s="101">
        <f>'BA Form 2 Event Data'!AF56</f>
        <v>0</v>
      </c>
      <c r="J53" s="101">
        <f>'BA Form 2 Event Data'!AG56</f>
        <v>0</v>
      </c>
    </row>
    <row r="54" spans="1:10" s="198" customFormat="1">
      <c r="A54" s="1">
        <v>51</v>
      </c>
      <c r="B54" s="23">
        <f>'Data Entry'!C54</f>
        <v>40814.519814814812</v>
      </c>
      <c r="C54" s="2">
        <f>'Data Entry'!G54</f>
        <v>-9.2999999999999999E-2</v>
      </c>
      <c r="D54" s="121">
        <f>'BA Form 2 Event Data'!H57</f>
        <v>0</v>
      </c>
      <c r="E54" s="122">
        <f>'BA Form 2 Event Data'!W57-'BA Form 2 Event Data'!L57</f>
        <v>0</v>
      </c>
      <c r="F54" s="43" t="e">
        <f ca="1">'Data Entry'!N54</f>
        <v>#DIV/0!</v>
      </c>
      <c r="G54" s="1" t="str">
        <f>'Data Entry'!O54</f>
        <v>N</v>
      </c>
      <c r="H54" s="101">
        <f>'BA Form 2 Event Data'!AE57</f>
        <v>0</v>
      </c>
      <c r="I54" s="101">
        <f>'BA Form 2 Event Data'!AF57</f>
        <v>0</v>
      </c>
      <c r="J54" s="101">
        <f>'BA Form 2 Event Data'!AG57</f>
        <v>0</v>
      </c>
    </row>
    <row r="55" spans="1:10" s="198" customFormat="1">
      <c r="A55" s="1">
        <v>52</v>
      </c>
      <c r="B55" s="23">
        <f>'Data Entry'!C55</f>
        <v>40816.502546296295</v>
      </c>
      <c r="C55" s="2">
        <f>'Data Entry'!G55</f>
        <v>-8.4000000000000005E-2</v>
      </c>
      <c r="D55" s="121">
        <f>'BA Form 2 Event Data'!H58</f>
        <v>0</v>
      </c>
      <c r="E55" s="122">
        <f>'BA Form 2 Event Data'!W58-'BA Form 2 Event Data'!L58</f>
        <v>0</v>
      </c>
      <c r="F55" s="43" t="e">
        <f ca="1">'Data Entry'!N55</f>
        <v>#DIV/0!</v>
      </c>
      <c r="G55" s="1" t="str">
        <f>'Data Entry'!O55</f>
        <v>N</v>
      </c>
      <c r="H55" s="101">
        <f>'BA Form 2 Event Data'!AE58</f>
        <v>0</v>
      </c>
      <c r="I55" s="101">
        <f>'BA Form 2 Event Data'!AF58</f>
        <v>0</v>
      </c>
      <c r="J55" s="101">
        <f>'BA Form 2 Event Data'!AG58</f>
        <v>0</v>
      </c>
    </row>
    <row r="56" spans="1:10" s="198" customFormat="1">
      <c r="A56" s="1">
        <v>53</v>
      </c>
      <c r="B56" s="23">
        <f>'Data Entry'!C56</f>
        <v>40829.031087962961</v>
      </c>
      <c r="C56" s="2">
        <f>'Data Entry'!G56</f>
        <v>-0.115</v>
      </c>
      <c r="D56" s="121">
        <f>'BA Form 2 Event Data'!H59</f>
        <v>0</v>
      </c>
      <c r="E56" s="122">
        <f>'BA Form 2 Event Data'!W59-'BA Form 2 Event Data'!L59</f>
        <v>0</v>
      </c>
      <c r="F56" s="43" t="e">
        <f ca="1">'Data Entry'!N56</f>
        <v>#DIV/0!</v>
      </c>
      <c r="G56" s="1" t="str">
        <f>'Data Entry'!O56</f>
        <v>N</v>
      </c>
      <c r="H56" s="101">
        <f>'BA Form 2 Event Data'!AE59</f>
        <v>0</v>
      </c>
      <c r="I56" s="101">
        <f>'BA Form 2 Event Data'!AF59</f>
        <v>0</v>
      </c>
      <c r="J56" s="101">
        <f>'BA Form 2 Event Data'!AG59</f>
        <v>0</v>
      </c>
    </row>
    <row r="57" spans="1:10" s="198" customFormat="1">
      <c r="A57" s="1">
        <v>54</v>
      </c>
      <c r="B57" s="23">
        <f>'Data Entry'!C57</f>
        <v>40829.453634259262</v>
      </c>
      <c r="C57" s="2">
        <f>'Data Entry'!G57</f>
        <v>-0.16900000000000001</v>
      </c>
      <c r="D57" s="121">
        <f>'BA Form 2 Event Data'!H60</f>
        <v>0</v>
      </c>
      <c r="E57" s="122">
        <f>'BA Form 2 Event Data'!W60-'BA Form 2 Event Data'!L60</f>
        <v>0</v>
      </c>
      <c r="F57" s="43" t="e">
        <f ca="1">'Data Entry'!N57</f>
        <v>#DIV/0!</v>
      </c>
      <c r="G57" s="1" t="str">
        <f>'Data Entry'!O57</f>
        <v>N</v>
      </c>
      <c r="H57" s="101">
        <f>'BA Form 2 Event Data'!AE60</f>
        <v>0</v>
      </c>
      <c r="I57" s="101">
        <f>'BA Form 2 Event Data'!AF60</f>
        <v>0</v>
      </c>
      <c r="J57" s="101">
        <f>'BA Form 2 Event Data'!AG60</f>
        <v>0</v>
      </c>
    </row>
    <row r="58" spans="1:10" s="198" customFormat="1">
      <c r="A58" s="1">
        <v>55</v>
      </c>
      <c r="B58" s="23">
        <f>'Data Entry'!C58</f>
        <v>40835.368032407408</v>
      </c>
      <c r="C58" s="2">
        <f>'Data Entry'!G58</f>
        <v>-9.1999999999999998E-2</v>
      </c>
      <c r="D58" s="121">
        <f>'BA Form 2 Event Data'!H61</f>
        <v>0</v>
      </c>
      <c r="E58" s="122">
        <f>'BA Form 2 Event Data'!W61-'BA Form 2 Event Data'!L61</f>
        <v>0</v>
      </c>
      <c r="F58" s="43" t="e">
        <f ca="1">'Data Entry'!N58</f>
        <v>#DIV/0!</v>
      </c>
      <c r="G58" s="1" t="str">
        <f>'Data Entry'!O58</f>
        <v>N</v>
      </c>
      <c r="H58" s="101">
        <f>'BA Form 2 Event Data'!AE61</f>
        <v>0</v>
      </c>
      <c r="I58" s="101">
        <f>'BA Form 2 Event Data'!AF61</f>
        <v>0</v>
      </c>
      <c r="J58" s="101">
        <f>'BA Form 2 Event Data'!AG61</f>
        <v>0</v>
      </c>
    </row>
    <row r="59" spans="1:10" s="198" customFormat="1">
      <c r="A59" s="1">
        <v>56</v>
      </c>
      <c r="B59" s="23">
        <f>'Data Entry'!C59</f>
        <v>40863.554444444446</v>
      </c>
      <c r="C59" s="2">
        <f>'Data Entry'!G59</f>
        <v>-0.13500000000000001</v>
      </c>
      <c r="D59" s="121">
        <f>'BA Form 2 Event Data'!H62</f>
        <v>0</v>
      </c>
      <c r="E59" s="122">
        <f>'BA Form 2 Event Data'!W62-'BA Form 2 Event Data'!L62</f>
        <v>0</v>
      </c>
      <c r="F59" s="43" t="e">
        <f ca="1">'Data Entry'!N59</f>
        <v>#DIV/0!</v>
      </c>
      <c r="G59" s="1" t="str">
        <f>'Data Entry'!O59</f>
        <v>N</v>
      </c>
      <c r="H59" s="101">
        <f>'BA Form 2 Event Data'!AE62</f>
        <v>0</v>
      </c>
      <c r="I59" s="101">
        <f>'BA Form 2 Event Data'!AF62</f>
        <v>0</v>
      </c>
      <c r="J59" s="101">
        <f>'BA Form 2 Event Data'!AG62</f>
        <v>0</v>
      </c>
    </row>
    <row r="60" spans="1:10" s="198" customFormat="1">
      <c r="A60" s="1">
        <v>57</v>
      </c>
      <c r="B60" s="23">
        <f>'Data Entry'!C60</f>
        <v>40865.112222222226</v>
      </c>
      <c r="C60" s="2">
        <f>'Data Entry'!G60</f>
        <v>-0.11700000000000001</v>
      </c>
      <c r="D60" s="121">
        <f>'BA Form 2 Event Data'!H63</f>
        <v>0</v>
      </c>
      <c r="E60" s="122">
        <f>'BA Form 2 Event Data'!W63-'BA Form 2 Event Data'!L63</f>
        <v>0</v>
      </c>
      <c r="F60" s="43" t="e">
        <f ca="1">'Data Entry'!N60</f>
        <v>#DIV/0!</v>
      </c>
      <c r="G60" s="1" t="str">
        <f>'Data Entry'!O60</f>
        <v>N</v>
      </c>
      <c r="H60" s="101">
        <f>'BA Form 2 Event Data'!AE63</f>
        <v>0</v>
      </c>
      <c r="I60" s="101">
        <f>'BA Form 2 Event Data'!AF63</f>
        <v>0</v>
      </c>
      <c r="J60" s="101">
        <f>'BA Form 2 Event Data'!AG63</f>
        <v>0</v>
      </c>
    </row>
    <row r="61" spans="1:10" s="198" customFormat="1">
      <c r="A61" s="1">
        <v>58</v>
      </c>
      <c r="B61" s="23">
        <f>'Data Entry'!C61</f>
        <v>40865.993171296293</v>
      </c>
      <c r="C61" s="2">
        <f>'Data Entry'!G61</f>
        <v>-0.109</v>
      </c>
      <c r="D61" s="121">
        <f>'BA Form 2 Event Data'!H64</f>
        <v>0</v>
      </c>
      <c r="E61" s="122">
        <f>'BA Form 2 Event Data'!W64-'BA Form 2 Event Data'!L64</f>
        <v>0</v>
      </c>
      <c r="F61" s="43" t="e">
        <f ca="1">'Data Entry'!N61</f>
        <v>#DIV/0!</v>
      </c>
      <c r="G61" s="1" t="str">
        <f>'Data Entry'!O61</f>
        <v>N</v>
      </c>
      <c r="H61" s="101">
        <f>'BA Form 2 Event Data'!AE64</f>
        <v>0</v>
      </c>
      <c r="I61" s="101">
        <f>'BA Form 2 Event Data'!AF64</f>
        <v>0</v>
      </c>
      <c r="J61" s="101">
        <f>'BA Form 2 Event Data'!AG64</f>
        <v>0</v>
      </c>
    </row>
    <row r="62" spans="1:10" s="198" customFormat="1">
      <c r="A62" s="1">
        <v>59</v>
      </c>
      <c r="B62" s="23"/>
      <c r="C62" s="2"/>
      <c r="D62" s="121"/>
      <c r="E62" s="122"/>
      <c r="F62" s="43"/>
      <c r="G62" s="1"/>
      <c r="H62" s="101"/>
      <c r="I62" s="101"/>
      <c r="J62" s="101"/>
    </row>
    <row r="63" spans="1:10" s="198" customFormat="1">
      <c r="A63" s="1">
        <v>60</v>
      </c>
      <c r="B63" s="23"/>
      <c r="C63" s="2"/>
      <c r="D63" s="121"/>
      <c r="E63" s="122"/>
      <c r="F63" s="43"/>
      <c r="G63" s="1"/>
      <c r="H63" s="101"/>
      <c r="I63" s="101"/>
      <c r="J63" s="101"/>
    </row>
    <row r="64" spans="1:10" s="198" customFormat="1">
      <c r="A64" s="1">
        <v>61</v>
      </c>
      <c r="B64" s="23"/>
      <c r="C64" s="2"/>
      <c r="D64" s="121"/>
      <c r="E64" s="122"/>
      <c r="F64" s="43"/>
      <c r="G64" s="1"/>
      <c r="H64" s="101"/>
      <c r="I64" s="101"/>
      <c r="J64" s="101"/>
    </row>
    <row r="65" spans="1:15" s="198" customFormat="1">
      <c r="A65" s="1">
        <v>62</v>
      </c>
      <c r="B65" s="23"/>
      <c r="C65" s="2"/>
      <c r="D65" s="121"/>
      <c r="E65" s="122"/>
      <c r="F65" s="43"/>
      <c r="G65" s="1"/>
      <c r="H65" s="101"/>
      <c r="I65" s="101"/>
      <c r="J65" s="101"/>
    </row>
    <row r="66" spans="1:15" s="198" customFormat="1">
      <c r="A66" s="1">
        <v>63</v>
      </c>
      <c r="B66" s="23"/>
      <c r="C66" s="2"/>
      <c r="D66" s="121"/>
      <c r="E66" s="122"/>
      <c r="F66" s="43"/>
      <c r="G66" s="1"/>
      <c r="H66" s="101"/>
      <c r="I66" s="101"/>
      <c r="J66" s="101"/>
    </row>
    <row r="67" spans="1:15" s="198" customFormat="1">
      <c r="A67" s="1">
        <v>64</v>
      </c>
      <c r="B67" s="23"/>
      <c r="C67" s="2"/>
      <c r="D67" s="121"/>
      <c r="E67" s="122"/>
      <c r="F67" s="43"/>
      <c r="G67" s="1"/>
      <c r="H67" s="101"/>
      <c r="I67" s="101"/>
      <c r="J67" s="101"/>
    </row>
    <row r="68" spans="1:15">
      <c r="A68" s="1">
        <v>65</v>
      </c>
      <c r="B68" s="23"/>
      <c r="C68" s="2"/>
      <c r="D68" s="121"/>
      <c r="E68" s="122"/>
      <c r="F68" s="43"/>
      <c r="G68" s="1"/>
      <c r="H68" s="101"/>
      <c r="I68" s="101"/>
      <c r="J68" s="101"/>
    </row>
    <row r="69" spans="1:15">
      <c r="A69" s="1">
        <v>66</v>
      </c>
      <c r="B69" s="141" t="s">
        <v>47</v>
      </c>
      <c r="F69" s="101" t="e">
        <f ca="1">'Data Entry'!Q22</f>
        <v>#DIV/0!</v>
      </c>
    </row>
    <row r="70" spans="1:15" ht="26.25" thickBot="1">
      <c r="B70" s="142" t="str">
        <f>'Data Entry'!Q7&amp;" FRM - Median Frequency Response (MW/0.1Hz)"</f>
        <v>2012 FRM - Median Frequency Response (MW/0.1Hz)</v>
      </c>
      <c r="F70" s="101" t="e">
        <f ca="1">'Data Entry'!Q34</f>
        <v>#DIV/0!</v>
      </c>
    </row>
    <row r="71" spans="1:15">
      <c r="B71" s="141"/>
      <c r="F71" s="101"/>
    </row>
    <row r="72" spans="1:15">
      <c r="B72" s="141" t="str">
        <f>'Data Entry'!R31</f>
        <v>2012 Frequency Response Obligation (FRO)</v>
      </c>
      <c r="F72">
        <f>'Data Entry'!Q31</f>
        <v>-286</v>
      </c>
    </row>
    <row r="74" spans="1:15" ht="13.5" customHeight="1">
      <c r="J74" s="228"/>
      <c r="K74" s="229"/>
      <c r="L74" s="229"/>
      <c r="M74" s="229"/>
      <c r="N74" s="229"/>
      <c r="O74" s="229"/>
    </row>
  </sheetData>
  <mergeCells count="2">
    <mergeCell ref="E1:G1"/>
    <mergeCell ref="J74:O74"/>
  </mergeCells>
  <conditionalFormatting sqref="F5:F45">
    <cfRule type="containsBlanks" dxfId="3" priority="9">
      <formula>LEN(TRIM(F5))=0</formula>
    </cfRule>
    <cfRule type="cellIs" dxfId="2" priority="10" operator="greaterThan">
      <formula>0</formula>
    </cfRule>
  </conditionalFormatting>
  <conditionalFormatting sqref="F46:F68">
    <cfRule type="containsBlanks" dxfId="1" priority="1">
      <formula>LEN(TRIM(F46))=0</formula>
    </cfRule>
    <cfRule type="cellIs" dxfId="0" priority="2"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2"/>
  <dimension ref="A1:E24"/>
  <sheetViews>
    <sheetView workbookViewId="0">
      <selection activeCell="G41" sqref="G41"/>
    </sheetView>
  </sheetViews>
  <sheetFormatPr defaultRowHeight="12.75"/>
  <cols>
    <col min="1" max="3" width="12.7109375" customWidth="1"/>
    <col min="4" max="4" width="13.5703125" customWidth="1"/>
    <col min="5" max="5" width="10.28515625" customWidth="1"/>
  </cols>
  <sheetData>
    <row r="1" spans="1:5" ht="78.75">
      <c r="A1" s="69" t="s">
        <v>21</v>
      </c>
      <c r="B1" s="73" t="s">
        <v>73</v>
      </c>
      <c r="C1" s="73" t="s">
        <v>74</v>
      </c>
      <c r="D1" s="73" t="s">
        <v>118</v>
      </c>
    </row>
    <row r="2" spans="1:5" ht="15.75">
      <c r="A2" s="72" t="s">
        <v>22</v>
      </c>
      <c r="B2" s="74"/>
      <c r="C2" s="74"/>
      <c r="D2" s="75">
        <v>-10</v>
      </c>
    </row>
    <row r="3" spans="1:5" ht="15.75">
      <c r="A3" s="72" t="s">
        <v>23</v>
      </c>
      <c r="B3" s="74"/>
      <c r="C3" s="74"/>
      <c r="D3" s="75">
        <v>-7</v>
      </c>
    </row>
    <row r="4" spans="1:5" ht="15.75">
      <c r="A4" s="72" t="s">
        <v>24</v>
      </c>
      <c r="B4" s="74"/>
      <c r="C4" s="74"/>
      <c r="D4" s="75">
        <v>-12</v>
      </c>
    </row>
    <row r="5" spans="1:5" ht="15.75">
      <c r="A5" s="72" t="s">
        <v>25</v>
      </c>
      <c r="B5" s="74"/>
      <c r="C5" s="74"/>
      <c r="D5" s="75">
        <v>-8</v>
      </c>
    </row>
    <row r="6" spans="1:5" ht="15.75">
      <c r="A6" s="72" t="s">
        <v>26</v>
      </c>
      <c r="B6" s="74"/>
      <c r="C6" s="74"/>
      <c r="D6" s="75">
        <v>-27</v>
      </c>
    </row>
    <row r="7" spans="1:5" ht="15.75">
      <c r="A7" s="72" t="s">
        <v>27</v>
      </c>
      <c r="B7" s="74"/>
      <c r="C7" s="74"/>
      <c r="D7" s="75">
        <v>-8.6999999999999993</v>
      </c>
    </row>
    <row r="8" spans="1:5" ht="15.75">
      <c r="A8" s="72" t="s">
        <v>28</v>
      </c>
      <c r="B8" s="74"/>
      <c r="C8" s="74"/>
      <c r="D8" s="75">
        <v>-8</v>
      </c>
    </row>
    <row r="9" spans="1:5" ht="15.75">
      <c r="A9" s="72" t="s">
        <v>29</v>
      </c>
      <c r="B9" s="74"/>
      <c r="C9" s="74"/>
      <c r="D9" s="75">
        <v>-8</v>
      </c>
    </row>
    <row r="10" spans="1:5" ht="15.75">
      <c r="A10" s="72" t="s">
        <v>30</v>
      </c>
      <c r="B10" s="74"/>
      <c r="C10" s="74"/>
      <c r="D10" s="75">
        <v>-8.1999999999999993</v>
      </c>
    </row>
    <row r="11" spans="1:5" ht="15.75">
      <c r="A11" s="72" t="s">
        <v>31</v>
      </c>
      <c r="B11" s="74"/>
      <c r="C11" s="74"/>
      <c r="D11" s="75">
        <v>-8</v>
      </c>
    </row>
    <row r="12" spans="1:5" ht="15.75">
      <c r="A12" s="72" t="s">
        <v>32</v>
      </c>
      <c r="B12" s="74"/>
      <c r="C12" s="74"/>
      <c r="D12" s="75">
        <v>-8</v>
      </c>
    </row>
    <row r="13" spans="1:5" ht="15.75">
      <c r="A13" s="72" t="s">
        <v>33</v>
      </c>
      <c r="B13" s="74"/>
      <c r="C13" s="74"/>
      <c r="D13" s="75">
        <v>-12</v>
      </c>
    </row>
    <row r="14" spans="1:5" ht="15.75">
      <c r="B14" s="76"/>
      <c r="C14" s="76"/>
      <c r="D14" s="77">
        <f>(31*D2+28*D3+31*D4+31*D5+30*D6+31*D7+30*D8+31*D9+31*D10+30*D11+30*D12+31*D13)/365</f>
        <v>-10.410684931506848</v>
      </c>
      <c r="E14" s="72" t="s">
        <v>34</v>
      </c>
    </row>
    <row r="16" spans="1:5" ht="14.25">
      <c r="A16" s="70" t="s">
        <v>72</v>
      </c>
    </row>
    <row r="17" spans="1:4" ht="14.25">
      <c r="A17" s="70" t="s">
        <v>119</v>
      </c>
      <c r="D17" s="3"/>
    </row>
    <row r="18" spans="1:4" ht="14.25">
      <c r="A18" s="70"/>
    </row>
    <row r="19" spans="1:4" ht="14.25">
      <c r="A19" s="70"/>
    </row>
    <row r="20" spans="1:4" ht="14.25">
      <c r="A20" s="70"/>
    </row>
    <row r="21" spans="1:4" ht="14.25">
      <c r="A21" s="70"/>
    </row>
    <row r="22" spans="1:4" ht="14.25">
      <c r="A22" s="70"/>
    </row>
    <row r="23" spans="1:4" ht="14.25">
      <c r="A23" s="70"/>
    </row>
    <row r="24" spans="1:4" ht="14.25">
      <c r="A24" s="70"/>
    </row>
  </sheetData>
  <sheetProtection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AJ154"/>
  <sheetViews>
    <sheetView workbookViewId="0">
      <selection activeCell="D7" sqref="D7"/>
    </sheetView>
  </sheetViews>
  <sheetFormatPr defaultRowHeight="12.75"/>
  <cols>
    <col min="2" max="2" width="18.85546875" bestFit="1" customWidth="1"/>
    <col min="4" max="4" width="30" customWidth="1"/>
    <col min="10" max="11" width="11.28515625" style="198" bestFit="1" customWidth="1"/>
    <col min="12" max="12" width="10" customWidth="1"/>
    <col min="13" max="13" width="10.5703125" bestFit="1" customWidth="1"/>
    <col min="14" max="14" width="12.85546875" customWidth="1"/>
    <col min="15" max="15" width="10.28515625" bestFit="1" customWidth="1"/>
    <col min="16" max="16" width="14.28515625" bestFit="1" customWidth="1"/>
    <col min="17" max="17" width="8.28515625" bestFit="1" customWidth="1"/>
    <col min="18" max="18" width="12.7109375" bestFit="1" customWidth="1"/>
    <col min="19" max="19" width="14.28515625" bestFit="1" customWidth="1"/>
    <col min="20" max="20" width="10.42578125" bestFit="1" customWidth="1"/>
    <col min="21" max="21" width="9" bestFit="1" customWidth="1"/>
    <col min="22" max="22" width="12.5703125" bestFit="1" customWidth="1"/>
    <col min="23" max="23" width="10" customWidth="1"/>
    <col min="24" max="24" width="11.42578125" customWidth="1"/>
    <col min="25" max="25" width="12.42578125" bestFit="1" customWidth="1"/>
    <col min="26" max="26" width="10.28515625" bestFit="1" customWidth="1"/>
    <col min="27" max="27" width="14.28515625" bestFit="1" customWidth="1"/>
    <col min="28" max="28" width="10.140625" customWidth="1"/>
    <col min="29" max="29" width="12.7109375" bestFit="1" customWidth="1"/>
    <col min="30" max="33" width="14.7109375" customWidth="1"/>
    <col min="34" max="34" width="11" customWidth="1"/>
    <col min="36" max="36" width="9.5703125" bestFit="1" customWidth="1"/>
  </cols>
  <sheetData>
    <row r="1" spans="1:36" ht="21.75" thickBot="1">
      <c r="D1" s="28" t="s">
        <v>175</v>
      </c>
      <c r="L1" s="79" t="s">
        <v>120</v>
      </c>
      <c r="N1" s="78" t="s">
        <v>121</v>
      </c>
      <c r="W1" t="s">
        <v>122</v>
      </c>
      <c r="X1" s="80" t="s">
        <v>123</v>
      </c>
    </row>
    <row r="2" spans="1:36" ht="14.25" thickTop="1" thickBot="1">
      <c r="L2" s="81"/>
      <c r="M2" s="82"/>
      <c r="N2" s="83" t="s">
        <v>124</v>
      </c>
      <c r="O2" s="83" t="s">
        <v>125</v>
      </c>
      <c r="P2" s="82"/>
      <c r="Q2" s="82"/>
      <c r="R2" s="83" t="s">
        <v>126</v>
      </c>
      <c r="S2" s="83" t="s">
        <v>127</v>
      </c>
      <c r="T2" s="82"/>
      <c r="U2" s="82"/>
      <c r="V2" s="84"/>
      <c r="W2" s="82"/>
      <c r="X2" s="82"/>
      <c r="Y2" s="83" t="s">
        <v>124</v>
      </c>
      <c r="Z2" s="83" t="s">
        <v>125</v>
      </c>
      <c r="AA2" s="82"/>
      <c r="AB2" s="82"/>
      <c r="AC2" s="83" t="s">
        <v>126</v>
      </c>
      <c r="AD2" s="83" t="s">
        <v>127</v>
      </c>
      <c r="AE2" s="83"/>
      <c r="AF2" s="83"/>
      <c r="AG2" s="83"/>
      <c r="AH2" s="82"/>
      <c r="AI2" s="82"/>
      <c r="AJ2" s="84"/>
    </row>
    <row r="3" spans="1:36" ht="13.5" thickTop="1">
      <c r="A3" s="126"/>
      <c r="B3" s="82"/>
      <c r="C3" s="82"/>
      <c r="D3" s="83" t="s">
        <v>128</v>
      </c>
      <c r="E3" s="83" t="s">
        <v>129</v>
      </c>
      <c r="F3" s="83" t="s">
        <v>130</v>
      </c>
      <c r="G3" s="83" t="s">
        <v>131</v>
      </c>
      <c r="H3" s="83" t="s">
        <v>132</v>
      </c>
      <c r="I3" s="85" t="s">
        <v>133</v>
      </c>
      <c r="J3" s="201" t="s">
        <v>122</v>
      </c>
      <c r="K3" s="202" t="s">
        <v>238</v>
      </c>
      <c r="L3" s="86"/>
      <c r="M3" s="87" t="s">
        <v>134</v>
      </c>
      <c r="N3" s="87" t="s">
        <v>135</v>
      </c>
      <c r="O3" s="87" t="s">
        <v>136</v>
      </c>
      <c r="P3" s="87" t="s">
        <v>137</v>
      </c>
      <c r="Q3" s="87" t="s">
        <v>138</v>
      </c>
      <c r="R3" s="87" t="s">
        <v>139</v>
      </c>
      <c r="S3" s="87" t="s">
        <v>44</v>
      </c>
      <c r="T3" s="87" t="s">
        <v>44</v>
      </c>
      <c r="U3" s="87" t="s">
        <v>44</v>
      </c>
      <c r="V3" s="88" t="s">
        <v>140</v>
      </c>
      <c r="W3" s="10"/>
      <c r="X3" s="87" t="s">
        <v>134</v>
      </c>
      <c r="Y3" s="87" t="s">
        <v>135</v>
      </c>
      <c r="Z3" s="87" t="s">
        <v>136</v>
      </c>
      <c r="AA3" s="87" t="s">
        <v>137</v>
      </c>
      <c r="AB3" s="87" t="s">
        <v>138</v>
      </c>
      <c r="AC3" s="87" t="s">
        <v>139</v>
      </c>
      <c r="AD3" s="87" t="s">
        <v>44</v>
      </c>
      <c r="AE3" s="87" t="s">
        <v>188</v>
      </c>
      <c r="AF3" s="87" t="s">
        <v>188</v>
      </c>
      <c r="AG3" s="87" t="s">
        <v>189</v>
      </c>
      <c r="AH3" s="87" t="s">
        <v>44</v>
      </c>
      <c r="AI3" s="87" t="s">
        <v>44</v>
      </c>
      <c r="AJ3" s="88" t="s">
        <v>140</v>
      </c>
    </row>
    <row r="4" spans="1:36">
      <c r="A4" s="127"/>
      <c r="B4" s="10"/>
      <c r="C4" s="10"/>
      <c r="D4" s="87"/>
      <c r="E4" s="87" t="s">
        <v>43</v>
      </c>
      <c r="F4" s="87" t="s">
        <v>141</v>
      </c>
      <c r="G4" s="87" t="s">
        <v>141</v>
      </c>
      <c r="H4" s="87"/>
      <c r="I4" s="89" t="s">
        <v>141</v>
      </c>
      <c r="J4" s="204" t="s">
        <v>239</v>
      </c>
      <c r="K4" s="205" t="s">
        <v>239</v>
      </c>
      <c r="L4" s="86"/>
      <c r="M4" s="87" t="s">
        <v>142</v>
      </c>
      <c r="N4" s="87" t="s">
        <v>143</v>
      </c>
      <c r="O4" s="87" t="s">
        <v>5</v>
      </c>
      <c r="P4" s="87" t="s">
        <v>144</v>
      </c>
      <c r="Q4" s="87" t="s">
        <v>145</v>
      </c>
      <c r="R4" s="87" t="s">
        <v>146</v>
      </c>
      <c r="S4" s="87" t="s">
        <v>147</v>
      </c>
      <c r="T4" s="87" t="s">
        <v>140</v>
      </c>
      <c r="U4" s="87" t="s">
        <v>5</v>
      </c>
      <c r="V4" s="88" t="s">
        <v>148</v>
      </c>
      <c r="W4" s="10"/>
      <c r="X4" s="87" t="s">
        <v>142</v>
      </c>
      <c r="Y4" s="87" t="s">
        <v>143</v>
      </c>
      <c r="Z4" s="87" t="s">
        <v>5</v>
      </c>
      <c r="AA4" s="87" t="s">
        <v>144</v>
      </c>
      <c r="AB4" s="87" t="s">
        <v>145</v>
      </c>
      <c r="AC4" s="87" t="s">
        <v>146</v>
      </c>
      <c r="AD4" s="87" t="s">
        <v>147</v>
      </c>
      <c r="AE4" s="87" t="s">
        <v>190</v>
      </c>
      <c r="AF4" s="87" t="s">
        <v>190</v>
      </c>
      <c r="AG4" s="87" t="s">
        <v>190</v>
      </c>
      <c r="AH4" s="87" t="s">
        <v>140</v>
      </c>
      <c r="AI4" s="87" t="s">
        <v>5</v>
      </c>
      <c r="AJ4" s="88" t="s">
        <v>148</v>
      </c>
    </row>
    <row r="5" spans="1:36">
      <c r="A5" s="128" t="s">
        <v>166</v>
      </c>
      <c r="B5" s="15" t="s">
        <v>17</v>
      </c>
      <c r="C5" s="17"/>
      <c r="D5" s="87"/>
      <c r="E5" s="87"/>
      <c r="F5" s="87"/>
      <c r="G5" s="87"/>
      <c r="H5" s="87"/>
      <c r="I5" s="89"/>
      <c r="J5" s="206" t="s">
        <v>240</v>
      </c>
      <c r="K5" s="203" t="s">
        <v>240</v>
      </c>
      <c r="L5" s="91" t="s">
        <v>139</v>
      </c>
      <c r="M5" s="87" t="s">
        <v>149</v>
      </c>
      <c r="N5" s="87" t="s">
        <v>150</v>
      </c>
      <c r="O5" s="87" t="s">
        <v>151</v>
      </c>
      <c r="P5" s="87" t="s">
        <v>152</v>
      </c>
      <c r="Q5" s="87" t="s">
        <v>153</v>
      </c>
      <c r="R5" s="87" t="s">
        <v>154</v>
      </c>
      <c r="S5" s="87" t="s">
        <v>152</v>
      </c>
      <c r="T5" s="87" t="s">
        <v>148</v>
      </c>
      <c r="U5" s="10"/>
      <c r="V5" s="88" t="s">
        <v>155</v>
      </c>
      <c r="W5" s="90" t="s">
        <v>139</v>
      </c>
      <c r="X5" s="87" t="s">
        <v>149</v>
      </c>
      <c r="Y5" s="87" t="s">
        <v>150</v>
      </c>
      <c r="Z5" s="87" t="s">
        <v>151</v>
      </c>
      <c r="AA5" s="87" t="s">
        <v>152</v>
      </c>
      <c r="AB5" s="87" t="s">
        <v>153</v>
      </c>
      <c r="AC5" s="87" t="s">
        <v>154</v>
      </c>
      <c r="AD5" s="87" t="s">
        <v>152</v>
      </c>
      <c r="AE5" s="87" t="s">
        <v>191</v>
      </c>
      <c r="AF5" s="87" t="s">
        <v>192</v>
      </c>
      <c r="AG5" s="87"/>
      <c r="AH5" s="87" t="s">
        <v>148</v>
      </c>
      <c r="AI5" s="10"/>
      <c r="AJ5" s="88" t="s">
        <v>155</v>
      </c>
    </row>
    <row r="6" spans="1:36" ht="13.5" thickBot="1">
      <c r="A6" s="128" t="s">
        <v>167</v>
      </c>
      <c r="B6" s="51" t="s">
        <v>18</v>
      </c>
      <c r="C6" s="52" t="s">
        <v>9</v>
      </c>
      <c r="D6" s="92"/>
      <c r="E6" s="87"/>
      <c r="F6" s="92"/>
      <c r="G6" s="92"/>
      <c r="H6" s="92"/>
      <c r="I6" s="93"/>
      <c r="J6" s="208" t="s">
        <v>139</v>
      </c>
      <c r="K6" s="207" t="s">
        <v>38</v>
      </c>
      <c r="L6" s="94" t="s">
        <v>141</v>
      </c>
      <c r="M6" s="95" t="s">
        <v>38</v>
      </c>
      <c r="N6" s="95" t="s">
        <v>38</v>
      </c>
      <c r="O6" s="95" t="s">
        <v>38</v>
      </c>
      <c r="P6" s="95" t="s">
        <v>38</v>
      </c>
      <c r="Q6" s="95" t="s">
        <v>38</v>
      </c>
      <c r="R6" s="95" t="s">
        <v>38</v>
      </c>
      <c r="S6" s="95" t="s">
        <v>38</v>
      </c>
      <c r="T6" s="95" t="s">
        <v>156</v>
      </c>
      <c r="U6" s="95" t="s">
        <v>38</v>
      </c>
      <c r="V6" s="96" t="s">
        <v>38</v>
      </c>
      <c r="W6" s="97" t="s">
        <v>141</v>
      </c>
      <c r="X6" s="95" t="s">
        <v>38</v>
      </c>
      <c r="Y6" s="95" t="s">
        <v>38</v>
      </c>
      <c r="Z6" s="95" t="s">
        <v>38</v>
      </c>
      <c r="AA6" s="95" t="s">
        <v>38</v>
      </c>
      <c r="AB6" s="95" t="s">
        <v>38</v>
      </c>
      <c r="AC6" s="95" t="s">
        <v>38</v>
      </c>
      <c r="AD6" s="95" t="s">
        <v>38</v>
      </c>
      <c r="AE6" s="95" t="s">
        <v>193</v>
      </c>
      <c r="AF6" s="95" t="s">
        <v>193</v>
      </c>
      <c r="AG6" s="95" t="s">
        <v>193</v>
      </c>
      <c r="AH6" s="95" t="s">
        <v>156</v>
      </c>
      <c r="AI6" s="95" t="s">
        <v>38</v>
      </c>
      <c r="AJ6" s="96" t="s">
        <v>38</v>
      </c>
    </row>
    <row r="7" spans="1:36" ht="13.5" thickTop="1">
      <c r="A7" s="129">
        <v>1</v>
      </c>
      <c r="B7" s="218">
        <f>'Data Entry'!C4</f>
        <v>40518.4762962963</v>
      </c>
      <c r="C7" s="163">
        <f>'Data Entry'!G4</f>
        <v>-9.5000000000000001E-2</v>
      </c>
      <c r="D7" s="130"/>
      <c r="E7" s="131"/>
      <c r="F7" s="132"/>
      <c r="G7" s="132"/>
      <c r="H7" s="131"/>
      <c r="I7" s="132"/>
      <c r="J7" s="197"/>
      <c r="K7" s="197"/>
      <c r="L7" s="134"/>
      <c r="M7" s="133"/>
      <c r="N7" s="133"/>
      <c r="O7" s="133"/>
      <c r="P7" s="133"/>
      <c r="Q7" s="133"/>
      <c r="R7" s="133"/>
      <c r="S7" s="133"/>
      <c r="T7" s="133"/>
      <c r="U7" s="135"/>
      <c r="V7" s="133"/>
      <c r="W7" s="134"/>
      <c r="X7" s="133"/>
      <c r="Y7" s="133"/>
      <c r="Z7" s="133"/>
      <c r="AA7" s="133"/>
      <c r="AB7" s="133"/>
      <c r="AC7" s="133"/>
      <c r="AD7" s="133"/>
      <c r="AE7" s="133"/>
      <c r="AF7" s="133"/>
      <c r="AG7" s="133"/>
      <c r="AH7" s="133"/>
      <c r="AI7" s="135"/>
      <c r="AJ7" s="133"/>
    </row>
    <row r="8" spans="1:36">
      <c r="A8" s="128">
        <v>2</v>
      </c>
      <c r="B8" s="218">
        <f>'Data Entry'!C5</f>
        <v>40521.732106481482</v>
      </c>
      <c r="C8" s="87">
        <f>'Data Entry'!G5</f>
        <v>-0.107</v>
      </c>
      <c r="D8" s="136"/>
      <c r="E8" s="137"/>
      <c r="F8" s="138"/>
      <c r="G8" s="138"/>
      <c r="H8" s="137"/>
      <c r="I8" s="138"/>
      <c r="J8" s="210"/>
      <c r="K8" s="210"/>
      <c r="L8" s="138"/>
      <c r="M8" s="139"/>
      <c r="N8" s="139"/>
      <c r="O8" s="139"/>
      <c r="P8" s="139"/>
      <c r="Q8" s="139"/>
      <c r="R8" s="139"/>
      <c r="S8" s="139"/>
      <c r="T8" s="139"/>
      <c r="U8" s="140"/>
      <c r="V8" s="139"/>
      <c r="W8" s="138"/>
      <c r="X8" s="139"/>
      <c r="Y8" s="139"/>
      <c r="Z8" s="139"/>
      <c r="AA8" s="139"/>
      <c r="AB8" s="139"/>
      <c r="AC8" s="139"/>
      <c r="AD8" s="139"/>
      <c r="AE8" s="139"/>
      <c r="AF8" s="139"/>
      <c r="AG8" s="139"/>
      <c r="AH8" s="139"/>
      <c r="AI8" s="140"/>
      <c r="AJ8" s="139"/>
    </row>
    <row r="9" spans="1:36">
      <c r="A9" s="128">
        <v>3</v>
      </c>
      <c r="B9" s="218">
        <f>'Data Entry'!C6</f>
        <v>40523.985046296293</v>
      </c>
      <c r="C9" s="87">
        <f>'Data Entry'!G6</f>
        <v>-0.19800000000000001</v>
      </c>
      <c r="D9" s="136"/>
      <c r="E9" s="137"/>
      <c r="F9" s="138"/>
      <c r="G9" s="138"/>
      <c r="H9" s="137"/>
      <c r="I9" s="138"/>
      <c r="J9" s="210"/>
      <c r="K9" s="210"/>
      <c r="L9" s="138"/>
      <c r="M9" s="139"/>
      <c r="N9" s="139"/>
      <c r="O9" s="139"/>
      <c r="P9" s="139"/>
      <c r="Q9" s="139"/>
      <c r="R9" s="139"/>
      <c r="S9" s="139"/>
      <c r="T9" s="139"/>
      <c r="U9" s="140"/>
      <c r="V9" s="139"/>
      <c r="W9" s="138"/>
      <c r="X9" s="139"/>
      <c r="Y9" s="139"/>
      <c r="Z9" s="139"/>
      <c r="AA9" s="139"/>
      <c r="AB9" s="139"/>
      <c r="AC9" s="139"/>
      <c r="AD9" s="139"/>
      <c r="AE9" s="139"/>
      <c r="AF9" s="139"/>
      <c r="AG9" s="139"/>
      <c r="AH9" s="139"/>
      <c r="AI9" s="140"/>
      <c r="AJ9" s="139"/>
    </row>
    <row r="10" spans="1:36">
      <c r="A10" s="128">
        <v>4</v>
      </c>
      <c r="B10" s="218">
        <f>'Data Entry'!C7</f>
        <v>40528.636111111111</v>
      </c>
      <c r="C10" s="87">
        <f>'Data Entry'!G7</f>
        <v>-7.8E-2</v>
      </c>
      <c r="D10" s="136"/>
      <c r="E10" s="137"/>
      <c r="F10" s="138"/>
      <c r="G10" s="138"/>
      <c r="H10" s="137"/>
      <c r="I10" s="138"/>
      <c r="J10" s="210"/>
      <c r="K10" s="210"/>
      <c r="L10" s="138"/>
      <c r="M10" s="139"/>
      <c r="N10" s="139"/>
      <c r="O10" s="139"/>
      <c r="P10" s="139"/>
      <c r="Q10" s="139"/>
      <c r="R10" s="139"/>
      <c r="S10" s="139"/>
      <c r="T10" s="139"/>
      <c r="U10" s="140"/>
      <c r="V10" s="139"/>
      <c r="W10" s="138"/>
      <c r="X10" s="139"/>
      <c r="Y10" s="139"/>
      <c r="Z10" s="139"/>
      <c r="AA10" s="139"/>
      <c r="AB10" s="139"/>
      <c r="AC10" s="139"/>
      <c r="AD10" s="139"/>
      <c r="AE10" s="139"/>
      <c r="AF10" s="139"/>
      <c r="AG10" s="139"/>
      <c r="AH10" s="139"/>
      <c r="AI10" s="140"/>
      <c r="AJ10" s="139"/>
    </row>
    <row r="11" spans="1:36">
      <c r="A11" s="128">
        <v>5</v>
      </c>
      <c r="B11" s="218">
        <f>'Data Entry'!C8</f>
        <v>40531.110694444447</v>
      </c>
      <c r="C11" s="87">
        <f>'Data Entry'!G8</f>
        <v>-0.13500000000000001</v>
      </c>
      <c r="D11" s="136"/>
      <c r="E11" s="137"/>
      <c r="F11" s="138"/>
      <c r="G11" s="138"/>
      <c r="H11" s="137"/>
      <c r="I11" s="138"/>
      <c r="J11" s="210"/>
      <c r="K11" s="210"/>
      <c r="L11" s="138"/>
      <c r="M11" s="139"/>
      <c r="N11" s="139"/>
      <c r="O11" s="139"/>
      <c r="P11" s="139"/>
      <c r="Q11" s="139"/>
      <c r="R11" s="139"/>
      <c r="S11" s="139"/>
      <c r="T11" s="139"/>
      <c r="U11" s="140"/>
      <c r="V11" s="139"/>
      <c r="W11" s="138"/>
      <c r="X11" s="139"/>
      <c r="Y11" s="139"/>
      <c r="Z11" s="139"/>
      <c r="AA11" s="139"/>
      <c r="AB11" s="139"/>
      <c r="AC11" s="139"/>
      <c r="AD11" s="139"/>
      <c r="AE11" s="139"/>
      <c r="AF11" s="139"/>
      <c r="AG11" s="139"/>
      <c r="AH11" s="139"/>
      <c r="AI11" s="140"/>
      <c r="AJ11" s="139"/>
    </row>
    <row r="12" spans="1:36">
      <c r="A12" s="128">
        <v>6</v>
      </c>
      <c r="B12" s="218">
        <f>'Data Entry'!C9</f>
        <v>40538.355578703704</v>
      </c>
      <c r="C12" s="87">
        <f>'Data Entry'!G9</f>
        <v>-4.2999999999999997E-2</v>
      </c>
      <c r="D12" s="136"/>
      <c r="E12" s="137"/>
      <c r="F12" s="138"/>
      <c r="G12" s="138"/>
      <c r="H12" s="137"/>
      <c r="I12" s="138"/>
      <c r="J12" s="210"/>
      <c r="K12" s="210"/>
      <c r="L12" s="138"/>
      <c r="M12" s="139"/>
      <c r="N12" s="139"/>
      <c r="O12" s="139"/>
      <c r="P12" s="139"/>
      <c r="Q12" s="139"/>
      <c r="R12" s="139"/>
      <c r="S12" s="139"/>
      <c r="T12" s="139"/>
      <c r="U12" s="140"/>
      <c r="V12" s="139"/>
      <c r="W12" s="138"/>
      <c r="X12" s="139"/>
      <c r="Y12" s="139"/>
      <c r="Z12" s="139"/>
      <c r="AA12" s="139"/>
      <c r="AB12" s="139"/>
      <c r="AC12" s="139"/>
      <c r="AD12" s="139"/>
      <c r="AE12" s="139"/>
      <c r="AF12" s="139"/>
      <c r="AG12" s="139"/>
      <c r="AH12" s="139"/>
      <c r="AI12" s="140"/>
      <c r="AJ12" s="139"/>
    </row>
    <row r="13" spans="1:36">
      <c r="A13" s="128">
        <v>7</v>
      </c>
      <c r="B13" s="218">
        <f>'Data Entry'!C10</f>
        <v>40552.786111111112</v>
      </c>
      <c r="C13" s="87">
        <f>'Data Entry'!G10</f>
        <v>-0.108</v>
      </c>
      <c r="D13" s="136"/>
      <c r="E13" s="137"/>
      <c r="F13" s="138"/>
      <c r="G13" s="138"/>
      <c r="H13" s="137"/>
      <c r="I13" s="138"/>
      <c r="J13" s="210"/>
      <c r="K13" s="210"/>
      <c r="L13" s="138"/>
      <c r="M13" s="139"/>
      <c r="N13" s="139"/>
      <c r="O13" s="139"/>
      <c r="P13" s="139"/>
      <c r="Q13" s="139"/>
      <c r="R13" s="139"/>
      <c r="S13" s="139"/>
      <c r="T13" s="139"/>
      <c r="U13" s="140"/>
      <c r="V13" s="139"/>
      <c r="W13" s="138"/>
      <c r="X13" s="139"/>
      <c r="Y13" s="139"/>
      <c r="Z13" s="139"/>
      <c r="AA13" s="139"/>
      <c r="AB13" s="139"/>
      <c r="AC13" s="139"/>
      <c r="AD13" s="139"/>
      <c r="AE13" s="139"/>
      <c r="AF13" s="139"/>
      <c r="AG13" s="139"/>
      <c r="AH13" s="139"/>
      <c r="AI13" s="140"/>
      <c r="AJ13" s="139"/>
    </row>
    <row r="14" spans="1:36">
      <c r="A14" s="128">
        <v>8</v>
      </c>
      <c r="B14" s="218">
        <f>'Data Entry'!C11</f>
        <v>40554.284722222219</v>
      </c>
      <c r="C14" s="87">
        <f>'Data Entry'!G11</f>
        <v>-9.0999999999999998E-2</v>
      </c>
      <c r="D14" s="136"/>
      <c r="E14" s="137"/>
      <c r="F14" s="138"/>
      <c r="G14" s="138"/>
      <c r="H14" s="137"/>
      <c r="I14" s="138"/>
      <c r="J14" s="210"/>
      <c r="K14" s="210"/>
      <c r="L14" s="138"/>
      <c r="M14" s="139"/>
      <c r="N14" s="139"/>
      <c r="O14" s="139"/>
      <c r="P14" s="139"/>
      <c r="Q14" s="139"/>
      <c r="R14" s="139"/>
      <c r="S14" s="139"/>
      <c r="T14" s="139"/>
      <c r="U14" s="140"/>
      <c r="V14" s="139"/>
      <c r="W14" s="138"/>
      <c r="X14" s="139"/>
      <c r="Y14" s="139"/>
      <c r="Z14" s="139"/>
      <c r="AA14" s="139"/>
      <c r="AB14" s="139"/>
      <c r="AC14" s="139"/>
      <c r="AD14" s="139"/>
      <c r="AE14" s="139"/>
      <c r="AF14" s="139"/>
      <c r="AG14" s="139"/>
      <c r="AH14" s="139"/>
      <c r="AI14" s="140"/>
      <c r="AJ14" s="139"/>
    </row>
    <row r="15" spans="1:36">
      <c r="A15" s="128">
        <v>9</v>
      </c>
      <c r="B15" s="218">
        <f>'Data Entry'!C12</f>
        <v>40563.001319444447</v>
      </c>
      <c r="C15" s="87">
        <f>'Data Entry'!G12</f>
        <v>-0.19800000000000001</v>
      </c>
      <c r="D15" s="136"/>
      <c r="E15" s="137"/>
      <c r="F15" s="138"/>
      <c r="G15" s="138"/>
      <c r="H15" s="137"/>
      <c r="I15" s="138"/>
      <c r="J15" s="210"/>
      <c r="K15" s="210"/>
      <c r="L15" s="138"/>
      <c r="M15" s="139"/>
      <c r="N15" s="139"/>
      <c r="O15" s="139"/>
      <c r="P15" s="139"/>
      <c r="Q15" s="139"/>
      <c r="R15" s="139"/>
      <c r="S15" s="139"/>
      <c r="T15" s="139"/>
      <c r="U15" s="140"/>
      <c r="V15" s="139"/>
      <c r="W15" s="138"/>
      <c r="X15" s="139"/>
      <c r="Y15" s="139"/>
      <c r="Z15" s="139"/>
      <c r="AA15" s="139"/>
      <c r="AB15" s="139"/>
      <c r="AC15" s="139"/>
      <c r="AD15" s="139"/>
      <c r="AE15" s="139"/>
      <c r="AF15" s="139"/>
      <c r="AG15" s="139"/>
      <c r="AH15" s="139"/>
      <c r="AI15" s="140"/>
      <c r="AJ15" s="139"/>
    </row>
    <row r="16" spans="1:36">
      <c r="A16" s="128">
        <v>10</v>
      </c>
      <c r="B16" s="218">
        <f>'Data Entry'!C13</f>
        <v>40564.157268518517</v>
      </c>
      <c r="C16" s="87">
        <f>'Data Entry'!G13</f>
        <v>-0.17100000000000001</v>
      </c>
      <c r="D16" s="136"/>
      <c r="E16" s="137"/>
      <c r="F16" s="138"/>
      <c r="G16" s="138"/>
      <c r="H16" s="137"/>
      <c r="I16" s="138"/>
      <c r="J16" s="210"/>
      <c r="K16" s="210"/>
      <c r="L16" s="138"/>
      <c r="M16" s="139"/>
      <c r="N16" s="139"/>
      <c r="O16" s="139"/>
      <c r="P16" s="139"/>
      <c r="Q16" s="139"/>
      <c r="R16" s="139"/>
      <c r="S16" s="139"/>
      <c r="T16" s="139"/>
      <c r="U16" s="140"/>
      <c r="V16" s="139"/>
      <c r="W16" s="138"/>
      <c r="X16" s="139"/>
      <c r="Y16" s="139"/>
      <c r="Z16" s="139"/>
      <c r="AA16" s="139"/>
      <c r="AB16" s="139"/>
      <c r="AC16" s="139"/>
      <c r="AD16" s="139"/>
      <c r="AE16" s="139"/>
      <c r="AF16" s="139"/>
      <c r="AG16" s="139"/>
      <c r="AH16" s="139"/>
      <c r="AI16" s="140"/>
      <c r="AJ16" s="139"/>
    </row>
    <row r="17" spans="1:36">
      <c r="A17" s="128">
        <v>11</v>
      </c>
      <c r="B17" s="218">
        <f>'Data Entry'!C14</f>
        <v>40566.620370370372</v>
      </c>
      <c r="C17" s="87">
        <f>'Data Entry'!G14</f>
        <v>-0.14899999999999999</v>
      </c>
      <c r="D17" s="136"/>
      <c r="E17" s="137"/>
      <c r="F17" s="138"/>
      <c r="G17" s="138"/>
      <c r="H17" s="137"/>
      <c r="I17" s="138"/>
      <c r="J17" s="210"/>
      <c r="K17" s="210"/>
      <c r="L17" s="138"/>
      <c r="M17" s="139"/>
      <c r="N17" s="139"/>
      <c r="O17" s="139"/>
      <c r="P17" s="139"/>
      <c r="Q17" s="139"/>
      <c r="R17" s="139"/>
      <c r="S17" s="139"/>
      <c r="T17" s="139"/>
      <c r="U17" s="140"/>
      <c r="V17" s="139"/>
      <c r="W17" s="138"/>
      <c r="X17" s="139"/>
      <c r="Y17" s="139"/>
      <c r="Z17" s="139"/>
      <c r="AA17" s="139"/>
      <c r="AB17" s="139"/>
      <c r="AC17" s="139"/>
      <c r="AD17" s="139"/>
      <c r="AE17" s="139"/>
      <c r="AF17" s="139"/>
      <c r="AG17" s="139"/>
      <c r="AH17" s="139"/>
      <c r="AI17" s="140"/>
      <c r="AJ17" s="139"/>
    </row>
    <row r="18" spans="1:36">
      <c r="A18" s="128">
        <v>12</v>
      </c>
      <c r="B18" s="218">
        <f>'Data Entry'!C15</f>
        <v>40571.223449074074</v>
      </c>
      <c r="C18" s="87">
        <f>'Data Entry'!G15</f>
        <v>-5.6000000000000001E-2</v>
      </c>
      <c r="D18" s="136"/>
      <c r="E18" s="137"/>
      <c r="F18" s="138"/>
      <c r="G18" s="138"/>
      <c r="H18" s="137"/>
      <c r="I18" s="138"/>
      <c r="J18" s="210"/>
      <c r="K18" s="210"/>
      <c r="L18" s="138"/>
      <c r="M18" s="139"/>
      <c r="N18" s="139"/>
      <c r="O18" s="139"/>
      <c r="P18" s="139"/>
      <c r="Q18" s="139"/>
      <c r="R18" s="139"/>
      <c r="S18" s="139"/>
      <c r="T18" s="139"/>
      <c r="U18" s="140"/>
      <c r="V18" s="139"/>
      <c r="W18" s="138"/>
      <c r="X18" s="139"/>
      <c r="Y18" s="139"/>
      <c r="Z18" s="139"/>
      <c r="AA18" s="139"/>
      <c r="AB18" s="139"/>
      <c r="AC18" s="139"/>
      <c r="AD18" s="139"/>
      <c r="AE18" s="139"/>
      <c r="AF18" s="139"/>
      <c r="AG18" s="139"/>
      <c r="AH18" s="139"/>
      <c r="AI18" s="140"/>
      <c r="AJ18" s="139"/>
    </row>
    <row r="19" spans="1:36">
      <c r="A19" s="128">
        <v>13</v>
      </c>
      <c r="B19" s="218">
        <f>'Data Entry'!C16</f>
        <v>40575.935972222222</v>
      </c>
      <c r="C19" s="87">
        <f>'Data Entry'!G16</f>
        <v>-7.8E-2</v>
      </c>
      <c r="D19" s="136"/>
      <c r="E19" s="137"/>
      <c r="F19" s="138"/>
      <c r="G19" s="138"/>
      <c r="H19" s="137"/>
      <c r="I19" s="138"/>
      <c r="J19" s="210"/>
      <c r="K19" s="210"/>
      <c r="L19" s="138"/>
      <c r="M19" s="139"/>
      <c r="N19" s="139"/>
      <c r="O19" s="139"/>
      <c r="P19" s="139"/>
      <c r="Q19" s="139"/>
      <c r="R19" s="139"/>
      <c r="S19" s="139"/>
      <c r="T19" s="139"/>
      <c r="U19" s="140"/>
      <c r="V19" s="139"/>
      <c r="W19" s="138"/>
      <c r="X19" s="139"/>
      <c r="Y19" s="139"/>
      <c r="Z19" s="139"/>
      <c r="AA19" s="139"/>
      <c r="AB19" s="139"/>
      <c r="AC19" s="139"/>
      <c r="AD19" s="139"/>
      <c r="AE19" s="139"/>
      <c r="AF19" s="139"/>
      <c r="AG19" s="139"/>
      <c r="AH19" s="139"/>
      <c r="AI19" s="140"/>
      <c r="AJ19" s="139"/>
    </row>
    <row r="20" spans="1:36">
      <c r="A20" s="128">
        <v>14</v>
      </c>
      <c r="B20" s="218">
        <f>'Data Entry'!C17</f>
        <v>40576.096319444441</v>
      </c>
      <c r="C20" s="87">
        <f>'Data Entry'!G17</f>
        <v>-0.158</v>
      </c>
      <c r="D20" s="136"/>
      <c r="E20" s="137"/>
      <c r="F20" s="138"/>
      <c r="G20" s="138"/>
      <c r="H20" s="137"/>
      <c r="I20" s="138"/>
      <c r="J20" s="210"/>
      <c r="K20" s="210"/>
      <c r="L20" s="138"/>
      <c r="M20" s="139"/>
      <c r="N20" s="139"/>
      <c r="O20" s="139"/>
      <c r="P20" s="139"/>
      <c r="Q20" s="139"/>
      <c r="R20" s="139"/>
      <c r="S20" s="139"/>
      <c r="T20" s="139"/>
      <c r="U20" s="140"/>
      <c r="V20" s="139"/>
      <c r="W20" s="138"/>
      <c r="X20" s="139"/>
      <c r="Y20" s="139"/>
      <c r="Z20" s="139"/>
      <c r="AA20" s="139"/>
      <c r="AB20" s="139"/>
      <c r="AC20" s="139"/>
      <c r="AD20" s="139"/>
      <c r="AE20" s="139"/>
      <c r="AF20" s="139"/>
      <c r="AG20" s="139"/>
      <c r="AH20" s="139"/>
      <c r="AI20" s="140"/>
      <c r="AJ20" s="139"/>
    </row>
    <row r="21" spans="1:36">
      <c r="A21" s="128">
        <v>15</v>
      </c>
      <c r="B21" s="218">
        <f>'Data Entry'!C18</f>
        <v>40576.235601851855</v>
      </c>
      <c r="C21" s="87">
        <f>'Data Entry'!G18</f>
        <v>-0.125</v>
      </c>
      <c r="D21" s="136"/>
      <c r="E21" s="137"/>
      <c r="F21" s="138"/>
      <c r="G21" s="138"/>
      <c r="H21" s="137"/>
      <c r="I21" s="138"/>
      <c r="J21" s="210"/>
      <c r="K21" s="210"/>
      <c r="L21" s="138"/>
      <c r="M21" s="139"/>
      <c r="N21" s="139"/>
      <c r="O21" s="139"/>
      <c r="P21" s="139"/>
      <c r="Q21" s="139"/>
      <c r="R21" s="139"/>
      <c r="S21" s="139"/>
      <c r="T21" s="139"/>
      <c r="U21" s="140"/>
      <c r="V21" s="139"/>
      <c r="W21" s="138"/>
      <c r="X21" s="139"/>
      <c r="Y21" s="139"/>
      <c r="Z21" s="139"/>
      <c r="AA21" s="139"/>
      <c r="AB21" s="139"/>
      <c r="AC21" s="139"/>
      <c r="AD21" s="139"/>
      <c r="AE21" s="139"/>
      <c r="AF21" s="139"/>
      <c r="AG21" s="139"/>
      <c r="AH21" s="139"/>
      <c r="AI21" s="140"/>
      <c r="AJ21" s="139"/>
    </row>
    <row r="22" spans="1:36">
      <c r="A22" s="128">
        <v>16</v>
      </c>
      <c r="B22" s="218">
        <f>'Data Entry'!C19</f>
        <v>40576.350347222222</v>
      </c>
      <c r="C22" s="87">
        <f>'Data Entry'!G19</f>
        <v>-0.188</v>
      </c>
      <c r="D22" s="136"/>
      <c r="E22" s="137"/>
      <c r="F22" s="138"/>
      <c r="G22" s="138"/>
      <c r="H22" s="137"/>
      <c r="I22" s="138"/>
      <c r="J22" s="210"/>
      <c r="K22" s="210"/>
      <c r="L22" s="138"/>
      <c r="M22" s="139"/>
      <c r="N22" s="139"/>
      <c r="O22" s="139"/>
      <c r="P22" s="139"/>
      <c r="Q22" s="139"/>
      <c r="R22" s="139"/>
      <c r="S22" s="139"/>
      <c r="T22" s="139"/>
      <c r="U22" s="140"/>
      <c r="V22" s="139"/>
      <c r="W22" s="138"/>
      <c r="X22" s="139"/>
      <c r="Y22" s="139"/>
      <c r="Z22" s="139"/>
      <c r="AA22" s="139"/>
      <c r="AB22" s="139"/>
      <c r="AC22" s="139"/>
      <c r="AD22" s="139"/>
      <c r="AE22" s="139"/>
      <c r="AF22" s="139"/>
      <c r="AG22" s="139"/>
      <c r="AH22" s="139"/>
      <c r="AI22" s="140"/>
      <c r="AJ22" s="139"/>
    </row>
    <row r="23" spans="1:36">
      <c r="A23" s="128">
        <v>17</v>
      </c>
      <c r="B23" s="218">
        <f>'Data Entry'!C20</f>
        <v>40576.455324074072</v>
      </c>
      <c r="C23" s="87">
        <f>'Data Entry'!G20</f>
        <v>-0.19</v>
      </c>
      <c r="D23" s="136"/>
      <c r="E23" s="137"/>
      <c r="F23" s="138"/>
      <c r="G23" s="138"/>
      <c r="H23" s="137"/>
      <c r="I23" s="138"/>
      <c r="J23" s="210"/>
      <c r="K23" s="210"/>
      <c r="L23" s="138"/>
      <c r="M23" s="139"/>
      <c r="N23" s="139"/>
      <c r="O23" s="139"/>
      <c r="P23" s="139"/>
      <c r="Q23" s="139"/>
      <c r="R23" s="139"/>
      <c r="S23" s="139"/>
      <c r="T23" s="139"/>
      <c r="U23" s="140"/>
      <c r="V23" s="139"/>
      <c r="W23" s="138"/>
      <c r="X23" s="139"/>
      <c r="Y23" s="139"/>
      <c r="Z23" s="139"/>
      <c r="AA23" s="139"/>
      <c r="AB23" s="139"/>
      <c r="AC23" s="139"/>
      <c r="AD23" s="139"/>
      <c r="AE23" s="139"/>
      <c r="AF23" s="139"/>
      <c r="AG23" s="139"/>
      <c r="AH23" s="139"/>
      <c r="AI23" s="140"/>
      <c r="AJ23" s="139"/>
    </row>
    <row r="24" spans="1:36">
      <c r="A24" s="128">
        <v>18</v>
      </c>
      <c r="B24" s="218">
        <f>'Data Entry'!C21</f>
        <v>40583.542800925927</v>
      </c>
      <c r="C24" s="87">
        <f>'Data Entry'!G21</f>
        <v>-0.114</v>
      </c>
      <c r="D24" s="136"/>
      <c r="E24" s="137"/>
      <c r="F24" s="138"/>
      <c r="G24" s="138"/>
      <c r="H24" s="137"/>
      <c r="I24" s="138"/>
      <c r="J24" s="210"/>
      <c r="K24" s="210"/>
      <c r="L24" s="138"/>
      <c r="M24" s="139"/>
      <c r="N24" s="139"/>
      <c r="O24" s="139"/>
      <c r="P24" s="139"/>
      <c r="Q24" s="139"/>
      <c r="R24" s="139"/>
      <c r="S24" s="139"/>
      <c r="T24" s="139"/>
      <c r="U24" s="140"/>
      <c r="V24" s="139"/>
      <c r="W24" s="138"/>
      <c r="X24" s="139"/>
      <c r="Y24" s="139"/>
      <c r="Z24" s="139"/>
      <c r="AA24" s="139"/>
      <c r="AB24" s="139"/>
      <c r="AC24" s="139"/>
      <c r="AD24" s="139"/>
      <c r="AE24" s="139"/>
      <c r="AF24" s="139"/>
      <c r="AG24" s="139"/>
      <c r="AH24" s="139"/>
      <c r="AI24" s="140"/>
      <c r="AJ24" s="139"/>
    </row>
    <row r="25" spans="1:36">
      <c r="A25" s="128">
        <v>19</v>
      </c>
      <c r="B25" s="218">
        <f>'Data Entry'!C22</f>
        <v>40589.694490740738</v>
      </c>
      <c r="C25" s="87">
        <f>'Data Entry'!G22</f>
        <v>-0.216</v>
      </c>
      <c r="D25" s="136"/>
      <c r="E25" s="137"/>
      <c r="F25" s="138"/>
      <c r="G25" s="138"/>
      <c r="H25" s="137"/>
      <c r="I25" s="138"/>
      <c r="J25" s="210"/>
      <c r="K25" s="210"/>
      <c r="L25" s="138"/>
      <c r="M25" s="139"/>
      <c r="N25" s="139"/>
      <c r="O25" s="139"/>
      <c r="P25" s="139"/>
      <c r="Q25" s="139"/>
      <c r="R25" s="139"/>
      <c r="S25" s="139"/>
      <c r="T25" s="139"/>
      <c r="U25" s="140"/>
      <c r="V25" s="139"/>
      <c r="W25" s="138"/>
      <c r="X25" s="139"/>
      <c r="Y25" s="139"/>
      <c r="Z25" s="139"/>
      <c r="AA25" s="139"/>
      <c r="AB25" s="139"/>
      <c r="AC25" s="139"/>
      <c r="AD25" s="139"/>
      <c r="AE25" s="139"/>
      <c r="AF25" s="139"/>
      <c r="AG25" s="139"/>
      <c r="AH25" s="139"/>
      <c r="AI25" s="140"/>
      <c r="AJ25" s="139"/>
    </row>
    <row r="26" spans="1:36">
      <c r="A26" s="128">
        <v>20</v>
      </c>
      <c r="B26" s="218">
        <f>'Data Entry'!C23</f>
        <v>40590.392800925925</v>
      </c>
      <c r="C26" s="87">
        <f>'Data Entry'!G23</f>
        <v>-0.17499999999999999</v>
      </c>
      <c r="D26" s="136"/>
      <c r="E26" s="137"/>
      <c r="F26" s="138"/>
      <c r="G26" s="138"/>
      <c r="H26" s="137"/>
      <c r="I26" s="138"/>
      <c r="J26" s="210"/>
      <c r="K26" s="210"/>
      <c r="L26" s="138"/>
      <c r="M26" s="139"/>
      <c r="N26" s="139"/>
      <c r="O26" s="139"/>
      <c r="P26" s="139"/>
      <c r="Q26" s="139"/>
      <c r="R26" s="139"/>
      <c r="S26" s="139"/>
      <c r="T26" s="139"/>
      <c r="U26" s="140"/>
      <c r="V26" s="139"/>
      <c r="W26" s="138"/>
      <c r="X26" s="139"/>
      <c r="Y26" s="139"/>
      <c r="Z26" s="139"/>
      <c r="AA26" s="139"/>
      <c r="AB26" s="139"/>
      <c r="AC26" s="139"/>
      <c r="AD26" s="139"/>
      <c r="AE26" s="139"/>
      <c r="AF26" s="139"/>
      <c r="AG26" s="139"/>
      <c r="AH26" s="139"/>
      <c r="AI26" s="140"/>
      <c r="AJ26" s="139"/>
    </row>
    <row r="27" spans="1:36">
      <c r="A27" s="128">
        <v>21</v>
      </c>
      <c r="B27" s="218">
        <f>'Data Entry'!C24</f>
        <v>40605.470555555556</v>
      </c>
      <c r="C27" s="87">
        <f>'Data Entry'!G24</f>
        <v>-9.4E-2</v>
      </c>
      <c r="D27" s="136"/>
      <c r="E27" s="137"/>
      <c r="F27" s="138"/>
      <c r="G27" s="138"/>
      <c r="H27" s="137"/>
      <c r="I27" s="138"/>
      <c r="J27" s="210"/>
      <c r="K27" s="210"/>
      <c r="L27" s="138"/>
      <c r="M27" s="139"/>
      <c r="N27" s="139"/>
      <c r="O27" s="139"/>
      <c r="P27" s="139"/>
      <c r="Q27" s="139"/>
      <c r="R27" s="139"/>
      <c r="S27" s="139"/>
      <c r="T27" s="139"/>
      <c r="U27" s="140"/>
      <c r="V27" s="139"/>
      <c r="W27" s="138"/>
      <c r="X27" s="139"/>
      <c r="Y27" s="139"/>
      <c r="Z27" s="139"/>
      <c r="AA27" s="139"/>
      <c r="AB27" s="139"/>
      <c r="AC27" s="139"/>
      <c r="AD27" s="139"/>
      <c r="AE27" s="139"/>
      <c r="AF27" s="139"/>
      <c r="AG27" s="139"/>
      <c r="AH27" s="139"/>
      <c r="AI27" s="140"/>
      <c r="AJ27" s="139"/>
    </row>
    <row r="28" spans="1:36">
      <c r="A28" s="128">
        <v>22</v>
      </c>
      <c r="B28" s="218">
        <f>'Data Entry'!C25</f>
        <v>40616.256643518522</v>
      </c>
      <c r="C28" s="87">
        <f>'Data Entry'!G25</f>
        <v>-0.20799999999999999</v>
      </c>
      <c r="D28" s="136"/>
      <c r="E28" s="137"/>
      <c r="F28" s="138"/>
      <c r="G28" s="138"/>
      <c r="H28" s="137"/>
      <c r="I28" s="138"/>
      <c r="J28" s="210"/>
      <c r="K28" s="210"/>
      <c r="L28" s="138"/>
      <c r="M28" s="139"/>
      <c r="N28" s="139"/>
      <c r="O28" s="139"/>
      <c r="P28" s="139"/>
      <c r="Q28" s="139"/>
      <c r="R28" s="139"/>
      <c r="S28" s="139"/>
      <c r="T28" s="139"/>
      <c r="U28" s="140"/>
      <c r="V28" s="139"/>
      <c r="W28" s="138"/>
      <c r="X28" s="139"/>
      <c r="Y28" s="139"/>
      <c r="Z28" s="139"/>
      <c r="AA28" s="139"/>
      <c r="AB28" s="139"/>
      <c r="AC28" s="139"/>
      <c r="AD28" s="139"/>
      <c r="AE28" s="139"/>
      <c r="AF28" s="139"/>
      <c r="AG28" s="139"/>
      <c r="AH28" s="139"/>
      <c r="AI28" s="140"/>
      <c r="AJ28" s="139"/>
    </row>
    <row r="29" spans="1:36">
      <c r="A29" s="128">
        <v>23</v>
      </c>
      <c r="B29" s="218">
        <f>'Data Entry'!C26</f>
        <v>40616.297384259262</v>
      </c>
      <c r="C29" s="87">
        <f>'Data Entry'!G26</f>
        <v>-0.127</v>
      </c>
      <c r="D29" s="136"/>
      <c r="E29" s="137"/>
      <c r="F29" s="138"/>
      <c r="G29" s="138"/>
      <c r="H29" s="137"/>
      <c r="I29" s="138"/>
      <c r="J29" s="210"/>
      <c r="K29" s="210"/>
      <c r="L29" s="138"/>
      <c r="M29" s="139"/>
      <c r="N29" s="139"/>
      <c r="O29" s="139"/>
      <c r="P29" s="139"/>
      <c r="Q29" s="139"/>
      <c r="R29" s="139"/>
      <c r="S29" s="139"/>
      <c r="T29" s="139"/>
      <c r="U29" s="140"/>
      <c r="V29" s="139"/>
      <c r="W29" s="138"/>
      <c r="X29" s="139"/>
      <c r="Y29" s="139"/>
      <c r="Z29" s="139"/>
      <c r="AA29" s="139"/>
      <c r="AB29" s="139"/>
      <c r="AC29" s="139"/>
      <c r="AD29" s="139"/>
      <c r="AE29" s="139"/>
      <c r="AF29" s="139"/>
      <c r="AG29" s="139"/>
      <c r="AH29" s="139"/>
      <c r="AI29" s="140"/>
      <c r="AJ29" s="139"/>
    </row>
    <row r="30" spans="1:36">
      <c r="A30" s="128">
        <v>24</v>
      </c>
      <c r="B30" s="218">
        <f>'Data Entry'!C27</f>
        <v>40618.864675925928</v>
      </c>
      <c r="C30" s="87">
        <f>'Data Entry'!G27</f>
        <v>-7.3999999999999996E-2</v>
      </c>
      <c r="D30" s="136"/>
      <c r="E30" s="137"/>
      <c r="F30" s="138"/>
      <c r="G30" s="138"/>
      <c r="H30" s="137"/>
      <c r="I30" s="138"/>
      <c r="J30" s="210"/>
      <c r="K30" s="210"/>
      <c r="L30" s="138"/>
      <c r="M30" s="139"/>
      <c r="N30" s="139"/>
      <c r="O30" s="139"/>
      <c r="P30" s="139"/>
      <c r="Q30" s="139"/>
      <c r="R30" s="139"/>
      <c r="S30" s="139"/>
      <c r="T30" s="139"/>
      <c r="U30" s="140"/>
      <c r="V30" s="139"/>
      <c r="W30" s="138"/>
      <c r="X30" s="139"/>
      <c r="Y30" s="139"/>
      <c r="Z30" s="139"/>
      <c r="AA30" s="139"/>
      <c r="AB30" s="139"/>
      <c r="AC30" s="139"/>
      <c r="AD30" s="139"/>
      <c r="AE30" s="139"/>
      <c r="AF30" s="139"/>
      <c r="AG30" s="139"/>
      <c r="AH30" s="139"/>
      <c r="AI30" s="140"/>
      <c r="AJ30" s="139"/>
    </row>
    <row r="31" spans="1:36">
      <c r="A31" s="128">
        <v>25</v>
      </c>
      <c r="B31" s="218">
        <f>'Data Entry'!C28</f>
        <v>40625.615833333337</v>
      </c>
      <c r="C31" s="87">
        <f>'Data Entry'!G28</f>
        <v>-6.3E-2</v>
      </c>
      <c r="D31" s="136"/>
      <c r="E31" s="137"/>
      <c r="F31" s="138"/>
      <c r="G31" s="138"/>
      <c r="H31" s="137"/>
      <c r="I31" s="138"/>
      <c r="J31" s="210"/>
      <c r="K31" s="210"/>
      <c r="L31" s="138"/>
      <c r="M31" s="139"/>
      <c r="N31" s="139"/>
      <c r="O31" s="139"/>
      <c r="P31" s="139"/>
      <c r="Q31" s="139"/>
      <c r="R31" s="139"/>
      <c r="S31" s="139"/>
      <c r="T31" s="139"/>
      <c r="U31" s="140"/>
      <c r="V31" s="139"/>
      <c r="W31" s="138"/>
      <c r="X31" s="139"/>
      <c r="Y31" s="139"/>
      <c r="Z31" s="139"/>
      <c r="AA31" s="139"/>
      <c r="AB31" s="139"/>
      <c r="AC31" s="139"/>
      <c r="AD31" s="139"/>
      <c r="AE31" s="139"/>
      <c r="AF31" s="139"/>
      <c r="AG31" s="139"/>
      <c r="AH31" s="139"/>
      <c r="AI31" s="140"/>
      <c r="AJ31" s="139"/>
    </row>
    <row r="32" spans="1:36">
      <c r="A32" s="128">
        <v>26</v>
      </c>
      <c r="B32" s="218">
        <f>'Data Entry'!C29</f>
        <v>40626.582731481481</v>
      </c>
      <c r="C32" s="87">
        <f>'Data Entry'!G29</f>
        <v>-0.17699999999999999</v>
      </c>
      <c r="D32" s="136"/>
      <c r="E32" s="137"/>
      <c r="F32" s="138"/>
      <c r="G32" s="138"/>
      <c r="H32" s="137"/>
      <c r="I32" s="138"/>
      <c r="J32" s="210"/>
      <c r="K32" s="210"/>
      <c r="L32" s="138"/>
      <c r="M32" s="139"/>
      <c r="N32" s="139"/>
      <c r="O32" s="139"/>
      <c r="P32" s="139"/>
      <c r="Q32" s="139"/>
      <c r="R32" s="139"/>
      <c r="S32" s="139"/>
      <c r="T32" s="139"/>
      <c r="U32" s="140"/>
      <c r="V32" s="139"/>
      <c r="W32" s="138"/>
      <c r="X32" s="139"/>
      <c r="Y32" s="139"/>
      <c r="Z32" s="139"/>
      <c r="AA32" s="139"/>
      <c r="AB32" s="139"/>
      <c r="AC32" s="139"/>
      <c r="AD32" s="139"/>
      <c r="AE32" s="139"/>
      <c r="AF32" s="139"/>
      <c r="AG32" s="139"/>
      <c r="AH32" s="139"/>
      <c r="AI32" s="140"/>
      <c r="AJ32" s="139"/>
    </row>
    <row r="33" spans="1:36">
      <c r="A33" s="128">
        <v>27</v>
      </c>
      <c r="B33" s="218">
        <f>'Data Entry'!C30</f>
        <v>40627.676018518519</v>
      </c>
      <c r="C33" s="87">
        <f>'Data Entry'!G30</f>
        <v>-0.16800000000000001</v>
      </c>
      <c r="D33" s="136"/>
      <c r="E33" s="137"/>
      <c r="F33" s="138"/>
      <c r="G33" s="138"/>
      <c r="H33" s="137"/>
      <c r="I33" s="138"/>
      <c r="J33" s="210"/>
      <c r="K33" s="210"/>
      <c r="L33" s="138"/>
      <c r="M33" s="139"/>
      <c r="N33" s="139"/>
      <c r="O33" s="139"/>
      <c r="P33" s="139"/>
      <c r="Q33" s="139"/>
      <c r="R33" s="139"/>
      <c r="S33" s="139"/>
      <c r="T33" s="139"/>
      <c r="U33" s="140"/>
      <c r="V33" s="139"/>
      <c r="W33" s="138"/>
      <c r="X33" s="139"/>
      <c r="Y33" s="139"/>
      <c r="Z33" s="139"/>
      <c r="AA33" s="139"/>
      <c r="AB33" s="139"/>
      <c r="AC33" s="139"/>
      <c r="AD33" s="139"/>
      <c r="AE33" s="139"/>
      <c r="AF33" s="139"/>
      <c r="AG33" s="139"/>
      <c r="AH33" s="139"/>
      <c r="AI33" s="140"/>
      <c r="AJ33" s="139"/>
    </row>
    <row r="34" spans="1:36">
      <c r="A34" s="128">
        <v>28</v>
      </c>
      <c r="B34" s="218">
        <f>'Data Entry'!C31</f>
        <v>40631.279953703706</v>
      </c>
      <c r="C34" s="87">
        <f>'Data Entry'!G31</f>
        <v>-9.9000000000000005E-2</v>
      </c>
      <c r="D34" s="136"/>
      <c r="E34" s="137"/>
      <c r="F34" s="138"/>
      <c r="G34" s="138"/>
      <c r="H34" s="137"/>
      <c r="I34" s="138"/>
      <c r="J34" s="210"/>
      <c r="K34" s="210"/>
      <c r="L34" s="138"/>
      <c r="M34" s="139"/>
      <c r="N34" s="139"/>
      <c r="O34" s="139"/>
      <c r="P34" s="139"/>
      <c r="Q34" s="139"/>
      <c r="R34" s="139"/>
      <c r="S34" s="139"/>
      <c r="T34" s="139"/>
      <c r="U34" s="140"/>
      <c r="V34" s="139"/>
      <c r="W34" s="138"/>
      <c r="X34" s="139"/>
      <c r="Y34" s="139"/>
      <c r="Z34" s="139"/>
      <c r="AA34" s="139"/>
      <c r="AB34" s="139"/>
      <c r="AC34" s="139"/>
      <c r="AD34" s="139"/>
      <c r="AE34" s="139"/>
      <c r="AF34" s="139"/>
      <c r="AG34" s="139"/>
      <c r="AH34" s="139"/>
      <c r="AI34" s="140"/>
      <c r="AJ34" s="139"/>
    </row>
    <row r="35" spans="1:36">
      <c r="A35" s="128">
        <v>29</v>
      </c>
      <c r="B35" s="218">
        <f>'Data Entry'!C32</f>
        <v>40633.514884259261</v>
      </c>
      <c r="C35" s="87">
        <f>'Data Entry'!G32</f>
        <v>-0.112</v>
      </c>
      <c r="D35" s="136"/>
      <c r="E35" s="137"/>
      <c r="F35" s="138"/>
      <c r="G35" s="138"/>
      <c r="H35" s="137"/>
      <c r="I35" s="138"/>
      <c r="J35" s="210"/>
      <c r="K35" s="210"/>
      <c r="L35" s="138"/>
      <c r="M35" s="139"/>
      <c r="N35" s="139"/>
      <c r="O35" s="139"/>
      <c r="P35" s="139"/>
      <c r="Q35" s="139"/>
      <c r="R35" s="139"/>
      <c r="S35" s="139"/>
      <c r="T35" s="139"/>
      <c r="U35" s="140"/>
      <c r="V35" s="139"/>
      <c r="W35" s="138"/>
      <c r="X35" s="139"/>
      <c r="Y35" s="139"/>
      <c r="Z35" s="139"/>
      <c r="AA35" s="139"/>
      <c r="AB35" s="139"/>
      <c r="AC35" s="139"/>
      <c r="AD35" s="139"/>
      <c r="AE35" s="139"/>
      <c r="AF35" s="139"/>
      <c r="AG35" s="139"/>
      <c r="AH35" s="139"/>
      <c r="AI35" s="140"/>
      <c r="AJ35" s="139"/>
    </row>
    <row r="36" spans="1:36">
      <c r="A36" s="128">
        <v>30</v>
      </c>
      <c r="B36" s="218">
        <f>'Data Entry'!C33</f>
        <v>40638.918124999997</v>
      </c>
      <c r="C36" s="87">
        <f>'Data Entry'!G33</f>
        <v>-0.09</v>
      </c>
      <c r="D36" s="136"/>
      <c r="E36" s="137"/>
      <c r="F36" s="138"/>
      <c r="G36" s="138"/>
      <c r="H36" s="137"/>
      <c r="I36" s="138"/>
      <c r="J36" s="210"/>
      <c r="K36" s="210"/>
      <c r="L36" s="138"/>
      <c r="M36" s="139"/>
      <c r="N36" s="139"/>
      <c r="O36" s="139"/>
      <c r="P36" s="139"/>
      <c r="Q36" s="139"/>
      <c r="R36" s="139"/>
      <c r="S36" s="139"/>
      <c r="T36" s="139"/>
      <c r="U36" s="140"/>
      <c r="V36" s="139"/>
      <c r="W36" s="138"/>
      <c r="X36" s="139"/>
      <c r="Y36" s="139"/>
      <c r="Z36" s="139"/>
      <c r="AA36" s="139"/>
      <c r="AB36" s="139"/>
      <c r="AC36" s="139"/>
      <c r="AD36" s="139"/>
      <c r="AE36" s="139"/>
      <c r="AF36" s="139"/>
      <c r="AG36" s="139"/>
      <c r="AH36" s="139"/>
      <c r="AI36" s="140"/>
      <c r="AJ36" s="139"/>
    </row>
    <row r="37" spans="1:36">
      <c r="A37" s="128">
        <v>31</v>
      </c>
      <c r="B37" s="218">
        <f>'Data Entry'!C34</f>
        <v>40653.570092592592</v>
      </c>
      <c r="C37" s="87">
        <f>'Data Entry'!G34</f>
        <v>-0.14499999999999999</v>
      </c>
      <c r="D37" s="136"/>
      <c r="E37" s="137"/>
      <c r="F37" s="138"/>
      <c r="G37" s="138"/>
      <c r="H37" s="137"/>
      <c r="I37" s="138"/>
      <c r="J37" s="210"/>
      <c r="K37" s="210"/>
      <c r="L37" s="138"/>
      <c r="M37" s="139"/>
      <c r="N37" s="139"/>
      <c r="O37" s="139"/>
      <c r="P37" s="139"/>
      <c r="Q37" s="139"/>
      <c r="R37" s="139"/>
      <c r="S37" s="139"/>
      <c r="T37" s="139"/>
      <c r="U37" s="140"/>
      <c r="V37" s="139"/>
      <c r="W37" s="138"/>
      <c r="X37" s="139"/>
      <c r="Y37" s="139"/>
      <c r="Z37" s="139"/>
      <c r="AA37" s="139"/>
      <c r="AB37" s="139"/>
      <c r="AC37" s="139"/>
      <c r="AD37" s="139"/>
      <c r="AE37" s="139"/>
      <c r="AF37" s="139"/>
      <c r="AG37" s="139"/>
      <c r="AH37" s="139"/>
      <c r="AI37" s="140"/>
      <c r="AJ37" s="139"/>
    </row>
    <row r="38" spans="1:36">
      <c r="A38" s="128">
        <v>32</v>
      </c>
      <c r="B38" s="218">
        <f>'Data Entry'!C35</f>
        <v>40660.977152777778</v>
      </c>
      <c r="C38" s="87">
        <f>'Data Entry'!G35</f>
        <v>-0.13300000000000001</v>
      </c>
      <c r="D38" s="136"/>
      <c r="E38" s="137"/>
      <c r="F38" s="138"/>
      <c r="G38" s="138"/>
      <c r="H38" s="137"/>
      <c r="I38" s="138"/>
      <c r="J38" s="210"/>
      <c r="K38" s="210"/>
      <c r="L38" s="138"/>
      <c r="M38" s="139"/>
      <c r="N38" s="139"/>
      <c r="O38" s="139"/>
      <c r="P38" s="139"/>
      <c r="Q38" s="139"/>
      <c r="R38" s="139"/>
      <c r="S38" s="139"/>
      <c r="T38" s="139"/>
      <c r="U38" s="140"/>
      <c r="V38" s="139"/>
      <c r="W38" s="138"/>
      <c r="X38" s="139"/>
      <c r="Y38" s="139"/>
      <c r="Z38" s="139"/>
      <c r="AA38" s="139"/>
      <c r="AB38" s="139"/>
      <c r="AC38" s="139"/>
      <c r="AD38" s="139"/>
      <c r="AE38" s="139"/>
      <c r="AF38" s="139"/>
      <c r="AG38" s="139"/>
      <c r="AH38" s="139"/>
      <c r="AI38" s="140"/>
      <c r="AJ38" s="139"/>
    </row>
    <row r="39" spans="1:36">
      <c r="A39" s="128">
        <v>33</v>
      </c>
      <c r="B39" s="218">
        <f>'Data Entry'!C36</f>
        <v>40674.586550925924</v>
      </c>
      <c r="C39" s="87">
        <f>'Data Entry'!G36</f>
        <v>-0.121</v>
      </c>
      <c r="D39" s="136"/>
      <c r="E39" s="137"/>
      <c r="F39" s="138"/>
      <c r="G39" s="138"/>
      <c r="H39" s="137"/>
      <c r="I39" s="138"/>
      <c r="J39" s="210"/>
      <c r="K39" s="210"/>
      <c r="L39" s="138"/>
      <c r="M39" s="139"/>
      <c r="N39" s="139"/>
      <c r="O39" s="139"/>
      <c r="P39" s="139"/>
      <c r="Q39" s="139"/>
      <c r="R39" s="139"/>
      <c r="S39" s="139"/>
      <c r="T39" s="139"/>
      <c r="U39" s="140"/>
      <c r="V39" s="139"/>
      <c r="W39" s="138"/>
      <c r="X39" s="139"/>
      <c r="Y39" s="139"/>
      <c r="Z39" s="139"/>
      <c r="AA39" s="139"/>
      <c r="AB39" s="139"/>
      <c r="AC39" s="139"/>
      <c r="AD39" s="139"/>
      <c r="AE39" s="139"/>
      <c r="AF39" s="139"/>
      <c r="AG39" s="139"/>
      <c r="AH39" s="139"/>
      <c r="AI39" s="140"/>
      <c r="AJ39" s="139"/>
    </row>
    <row r="40" spans="1:36">
      <c r="A40" s="128">
        <v>34</v>
      </c>
      <c r="B40" s="218">
        <f>'Data Entry'!C37</f>
        <v>40679.337939814817</v>
      </c>
      <c r="C40" s="87">
        <f>'Data Entry'!G37</f>
        <v>-0.10100000000000001</v>
      </c>
      <c r="D40" s="136"/>
      <c r="E40" s="137"/>
      <c r="F40" s="138"/>
      <c r="G40" s="138"/>
      <c r="H40" s="137"/>
      <c r="I40" s="138"/>
      <c r="J40" s="210"/>
      <c r="K40" s="210"/>
      <c r="L40" s="138"/>
      <c r="M40" s="139"/>
      <c r="N40" s="139"/>
      <c r="O40" s="139"/>
      <c r="P40" s="139"/>
      <c r="Q40" s="139"/>
      <c r="R40" s="139"/>
      <c r="S40" s="139"/>
      <c r="T40" s="139"/>
      <c r="U40" s="140"/>
      <c r="V40" s="139"/>
      <c r="W40" s="138"/>
      <c r="X40" s="139"/>
      <c r="Y40" s="139"/>
      <c r="Z40" s="139"/>
      <c r="AA40" s="139"/>
      <c r="AB40" s="139"/>
      <c r="AC40" s="139"/>
      <c r="AD40" s="139"/>
      <c r="AE40" s="139"/>
      <c r="AF40" s="139"/>
      <c r="AG40" s="139"/>
      <c r="AH40" s="139"/>
      <c r="AI40" s="140"/>
      <c r="AJ40" s="139"/>
    </row>
    <row r="41" spans="1:36">
      <c r="A41" s="128">
        <v>35</v>
      </c>
      <c r="B41" s="218">
        <f>'Data Entry'!C38</f>
        <v>40682.588865740741</v>
      </c>
      <c r="C41" s="87">
        <f>'Data Entry'!G38</f>
        <v>-0.19700000000000001</v>
      </c>
      <c r="D41" s="136"/>
      <c r="E41" s="137"/>
      <c r="F41" s="138"/>
      <c r="G41" s="138"/>
      <c r="H41" s="137"/>
      <c r="I41" s="138"/>
      <c r="J41" s="210"/>
      <c r="K41" s="210"/>
      <c r="L41" s="138"/>
      <c r="M41" s="139"/>
      <c r="N41" s="139"/>
      <c r="O41" s="139"/>
      <c r="P41" s="139"/>
      <c r="Q41" s="139"/>
      <c r="R41" s="139"/>
      <c r="S41" s="139"/>
      <c r="T41" s="139"/>
      <c r="U41" s="140"/>
      <c r="V41" s="139"/>
      <c r="W41" s="138"/>
      <c r="X41" s="139"/>
      <c r="Y41" s="139"/>
      <c r="Z41" s="139"/>
      <c r="AA41" s="139"/>
      <c r="AB41" s="139"/>
      <c r="AC41" s="139"/>
      <c r="AD41" s="139"/>
      <c r="AE41" s="139"/>
      <c r="AF41" s="139"/>
      <c r="AG41" s="139"/>
      <c r="AH41" s="139"/>
      <c r="AI41" s="140"/>
      <c r="AJ41" s="139"/>
    </row>
    <row r="42" spans="1:36">
      <c r="A42" s="128">
        <v>36</v>
      </c>
      <c r="B42" s="218">
        <f>'Data Entry'!C39</f>
        <v>40686.732407407406</v>
      </c>
      <c r="C42" s="87">
        <f>'Data Entry'!G39</f>
        <v>-9.1999999999999998E-2</v>
      </c>
      <c r="D42" s="136"/>
      <c r="E42" s="137"/>
      <c r="F42" s="138"/>
      <c r="G42" s="138"/>
      <c r="H42" s="137"/>
      <c r="I42" s="138"/>
      <c r="J42" s="210"/>
      <c r="K42" s="210"/>
      <c r="L42" s="138"/>
      <c r="M42" s="139"/>
      <c r="N42" s="139"/>
      <c r="O42" s="139"/>
      <c r="P42" s="139"/>
      <c r="Q42" s="139"/>
      <c r="R42" s="139"/>
      <c r="S42" s="139"/>
      <c r="T42" s="139"/>
      <c r="U42" s="140"/>
      <c r="V42" s="139"/>
      <c r="W42" s="138"/>
      <c r="X42" s="139"/>
      <c r="Y42" s="139"/>
      <c r="Z42" s="139"/>
      <c r="AA42" s="139"/>
      <c r="AB42" s="139"/>
      <c r="AC42" s="139"/>
      <c r="AD42" s="139"/>
      <c r="AE42" s="139"/>
      <c r="AF42" s="139"/>
      <c r="AG42" s="139"/>
      <c r="AH42" s="139"/>
      <c r="AI42" s="140"/>
      <c r="AJ42" s="139"/>
    </row>
    <row r="43" spans="1:36">
      <c r="A43" s="128">
        <v>37</v>
      </c>
      <c r="B43" s="218">
        <f>'Data Entry'!C40</f>
        <v>40692.918842592589</v>
      </c>
      <c r="C43" s="87">
        <f>'Data Entry'!G40</f>
        <v>-0.11799999999999999</v>
      </c>
      <c r="D43" s="136"/>
      <c r="E43" s="137"/>
      <c r="F43" s="138"/>
      <c r="G43" s="138"/>
      <c r="H43" s="137"/>
      <c r="I43" s="138"/>
      <c r="J43" s="210"/>
      <c r="K43" s="210"/>
      <c r="L43" s="138"/>
      <c r="M43" s="139"/>
      <c r="N43" s="139"/>
      <c r="O43" s="139"/>
      <c r="P43" s="139"/>
      <c r="Q43" s="139"/>
      <c r="R43" s="139"/>
      <c r="S43" s="139"/>
      <c r="T43" s="139"/>
      <c r="U43" s="140"/>
      <c r="V43" s="139"/>
      <c r="W43" s="138"/>
      <c r="X43" s="139"/>
      <c r="Y43" s="139"/>
      <c r="Z43" s="139"/>
      <c r="AA43" s="139"/>
      <c r="AB43" s="139"/>
      <c r="AC43" s="139"/>
      <c r="AD43" s="139"/>
      <c r="AE43" s="139"/>
      <c r="AF43" s="139"/>
      <c r="AG43" s="139"/>
      <c r="AH43" s="139"/>
      <c r="AI43" s="140"/>
      <c r="AJ43" s="139"/>
    </row>
    <row r="44" spans="1:36">
      <c r="A44" s="128">
        <v>38</v>
      </c>
      <c r="B44" s="218">
        <f>'Data Entry'!C41</f>
        <v>40716.554629629631</v>
      </c>
      <c r="C44" s="87">
        <f>'Data Entry'!G41</f>
        <v>3.1E-2</v>
      </c>
      <c r="D44" s="136"/>
      <c r="E44" s="137"/>
      <c r="F44" s="138"/>
      <c r="G44" s="138"/>
      <c r="H44" s="137"/>
      <c r="I44" s="138"/>
      <c r="J44" s="210"/>
      <c r="K44" s="210"/>
      <c r="L44" s="138"/>
      <c r="M44" s="139"/>
      <c r="N44" s="139"/>
      <c r="O44" s="139"/>
      <c r="P44" s="139"/>
      <c r="Q44" s="139"/>
      <c r="R44" s="139"/>
      <c r="S44" s="139"/>
      <c r="T44" s="139"/>
      <c r="U44" s="140"/>
      <c r="V44" s="139"/>
      <c r="W44" s="138"/>
      <c r="X44" s="139"/>
      <c r="Y44" s="139"/>
      <c r="Z44" s="139"/>
      <c r="AA44" s="139"/>
      <c r="AB44" s="139"/>
      <c r="AC44" s="139"/>
      <c r="AD44" s="139"/>
      <c r="AE44" s="139"/>
      <c r="AF44" s="139"/>
      <c r="AG44" s="139"/>
      <c r="AH44" s="139"/>
      <c r="AI44" s="140"/>
      <c r="AJ44" s="139"/>
    </row>
    <row r="45" spans="1:36">
      <c r="A45" s="128">
        <v>39</v>
      </c>
      <c r="B45" s="218">
        <f>'Data Entry'!C42</f>
        <v>40721.537523148145</v>
      </c>
      <c r="C45" s="87">
        <f>'Data Entry'!G42</f>
        <v>-0.13100000000000001</v>
      </c>
      <c r="D45" s="136"/>
      <c r="E45" s="137"/>
      <c r="F45" s="138"/>
      <c r="G45" s="138"/>
      <c r="H45" s="137"/>
      <c r="I45" s="138"/>
      <c r="J45" s="210"/>
      <c r="K45" s="210"/>
      <c r="L45" s="138"/>
      <c r="M45" s="139"/>
      <c r="N45" s="139"/>
      <c r="O45" s="139"/>
      <c r="P45" s="139"/>
      <c r="Q45" s="139"/>
      <c r="R45" s="139"/>
      <c r="S45" s="139"/>
      <c r="T45" s="139"/>
      <c r="U45" s="140"/>
      <c r="V45" s="139"/>
      <c r="W45" s="138"/>
      <c r="X45" s="139"/>
      <c r="Y45" s="139"/>
      <c r="Z45" s="139"/>
      <c r="AA45" s="139"/>
      <c r="AB45" s="139"/>
      <c r="AC45" s="139"/>
      <c r="AD45" s="139"/>
      <c r="AE45" s="139"/>
      <c r="AF45" s="139"/>
      <c r="AG45" s="139"/>
      <c r="AH45" s="139"/>
      <c r="AI45" s="140"/>
      <c r="AJ45" s="139"/>
    </row>
    <row r="46" spans="1:36">
      <c r="A46" s="128">
        <v>40</v>
      </c>
      <c r="B46" s="218">
        <f>'Data Entry'!C43</f>
        <v>40742.384212962963</v>
      </c>
      <c r="C46" s="87">
        <f>'Data Entry'!G43</f>
        <v>-9.4E-2</v>
      </c>
      <c r="D46" s="136"/>
      <c r="E46" s="137"/>
      <c r="F46" s="138"/>
      <c r="G46" s="138"/>
      <c r="H46" s="137"/>
      <c r="I46" s="138"/>
      <c r="J46" s="210"/>
      <c r="K46" s="210"/>
      <c r="L46" s="138"/>
      <c r="M46" s="139"/>
      <c r="N46" s="139"/>
      <c r="O46" s="139"/>
      <c r="P46" s="139"/>
      <c r="Q46" s="139"/>
      <c r="R46" s="139"/>
      <c r="S46" s="139"/>
      <c r="T46" s="139"/>
      <c r="U46" s="140"/>
      <c r="V46" s="139"/>
      <c r="W46" s="138"/>
      <c r="X46" s="139"/>
      <c r="Y46" s="139"/>
      <c r="Z46" s="139"/>
      <c r="AA46" s="139"/>
      <c r="AB46" s="139"/>
      <c r="AC46" s="139"/>
      <c r="AD46" s="139"/>
      <c r="AE46" s="139"/>
      <c r="AF46" s="139"/>
      <c r="AG46" s="139"/>
      <c r="AH46" s="139"/>
      <c r="AI46" s="140"/>
      <c r="AJ46" s="139"/>
    </row>
    <row r="47" spans="1:36">
      <c r="A47" s="128">
        <v>41</v>
      </c>
      <c r="B47" s="218">
        <f>'Data Entry'!C44</f>
        <v>40742.868495370371</v>
      </c>
      <c r="C47" s="87">
        <f>'Data Entry'!G44</f>
        <v>-0.128</v>
      </c>
      <c r="D47" s="136"/>
      <c r="E47" s="137"/>
      <c r="F47" s="138"/>
      <c r="G47" s="138"/>
      <c r="H47" s="137"/>
      <c r="I47" s="138"/>
      <c r="J47" s="210"/>
      <c r="K47" s="210"/>
      <c r="L47" s="138"/>
      <c r="M47" s="139"/>
      <c r="N47" s="139"/>
      <c r="O47" s="139"/>
      <c r="P47" s="139"/>
      <c r="Q47" s="139"/>
      <c r="R47" s="139"/>
      <c r="S47" s="139"/>
      <c r="T47" s="139"/>
      <c r="U47" s="140"/>
      <c r="V47" s="139"/>
      <c r="W47" s="138"/>
      <c r="X47" s="139"/>
      <c r="Y47" s="139"/>
      <c r="Z47" s="139"/>
      <c r="AA47" s="139"/>
      <c r="AB47" s="139"/>
      <c r="AC47" s="139"/>
      <c r="AD47" s="139"/>
      <c r="AE47" s="139"/>
      <c r="AF47" s="139"/>
      <c r="AG47" s="139"/>
      <c r="AH47" s="139"/>
      <c r="AI47" s="140"/>
      <c r="AJ47" s="139"/>
    </row>
    <row r="48" spans="1:36">
      <c r="A48" s="128">
        <v>42</v>
      </c>
      <c r="B48" s="218">
        <f>'Data Entry'!C45</f>
        <v>40744.803726851853</v>
      </c>
      <c r="C48" s="87">
        <f>'Data Entry'!G45</f>
        <v>-0.19600000000000001</v>
      </c>
      <c r="D48" s="136"/>
      <c r="E48" s="137"/>
      <c r="F48" s="138"/>
      <c r="G48" s="138"/>
      <c r="H48" s="137"/>
      <c r="I48" s="138"/>
      <c r="J48" s="210"/>
      <c r="K48" s="210"/>
      <c r="L48" s="138"/>
      <c r="M48" s="139"/>
      <c r="N48" s="139"/>
      <c r="O48" s="139"/>
      <c r="P48" s="139"/>
      <c r="Q48" s="139"/>
      <c r="R48" s="139"/>
      <c r="S48" s="139"/>
      <c r="T48" s="139"/>
      <c r="U48" s="140"/>
      <c r="V48" s="139"/>
      <c r="W48" s="138"/>
      <c r="X48" s="139"/>
      <c r="Y48" s="139"/>
      <c r="Z48" s="139"/>
      <c r="AA48" s="139"/>
      <c r="AB48" s="139"/>
      <c r="AC48" s="139"/>
      <c r="AD48" s="139"/>
      <c r="AE48" s="139"/>
      <c r="AF48" s="139"/>
      <c r="AG48" s="139"/>
      <c r="AH48" s="139"/>
      <c r="AI48" s="140"/>
      <c r="AJ48" s="139"/>
    </row>
    <row r="49" spans="1:36">
      <c r="A49" s="128">
        <v>43</v>
      </c>
      <c r="B49" s="218">
        <f>'Data Entry'!C46</f>
        <v>40748.499305555553</v>
      </c>
      <c r="C49" s="203">
        <f>'Data Entry'!G46</f>
        <v>-0.10299999999999999</v>
      </c>
      <c r="D49" s="136"/>
      <c r="E49" s="137"/>
      <c r="F49" s="210"/>
      <c r="G49" s="210"/>
      <c r="H49" s="137"/>
      <c r="I49" s="210"/>
      <c r="J49" s="210"/>
      <c r="K49" s="210"/>
      <c r="L49" s="210"/>
      <c r="M49" s="139"/>
      <c r="N49" s="139"/>
      <c r="O49" s="139"/>
      <c r="P49" s="139"/>
      <c r="Q49" s="139"/>
      <c r="R49" s="139"/>
      <c r="S49" s="139"/>
      <c r="T49" s="139"/>
      <c r="U49" s="140"/>
      <c r="V49" s="139"/>
      <c r="W49" s="210"/>
      <c r="X49" s="139"/>
      <c r="Y49" s="139"/>
      <c r="Z49" s="139"/>
      <c r="AA49" s="139"/>
      <c r="AB49" s="139"/>
      <c r="AC49" s="139"/>
      <c r="AD49" s="139"/>
      <c r="AE49" s="139"/>
      <c r="AF49" s="139"/>
      <c r="AG49" s="139"/>
      <c r="AH49" s="139"/>
      <c r="AI49" s="140"/>
      <c r="AJ49" s="139"/>
    </row>
    <row r="50" spans="1:36">
      <c r="A50" s="128">
        <v>44</v>
      </c>
      <c r="B50" s="218">
        <f>'Data Entry'!C47</f>
        <v>40756.434027777781</v>
      </c>
      <c r="C50" s="203">
        <f>'Data Entry'!G47</f>
        <v>-9.2999999999999999E-2</v>
      </c>
      <c r="D50" s="136"/>
      <c r="E50" s="137"/>
      <c r="F50" s="210"/>
      <c r="G50" s="210"/>
      <c r="H50" s="137"/>
      <c r="I50" s="210"/>
      <c r="J50" s="210"/>
      <c r="K50" s="210"/>
      <c r="L50" s="210"/>
      <c r="M50" s="139"/>
      <c r="N50" s="139"/>
      <c r="O50" s="139"/>
      <c r="P50" s="139"/>
      <c r="Q50" s="139"/>
      <c r="R50" s="139"/>
      <c r="S50" s="139"/>
      <c r="T50" s="139"/>
      <c r="U50" s="140"/>
      <c r="V50" s="139"/>
      <c r="W50" s="210"/>
      <c r="X50" s="139"/>
      <c r="Y50" s="139"/>
      <c r="Z50" s="139"/>
      <c r="AA50" s="139"/>
      <c r="AB50" s="139"/>
      <c r="AC50" s="139"/>
      <c r="AD50" s="139"/>
      <c r="AE50" s="139"/>
      <c r="AF50" s="139"/>
      <c r="AG50" s="139"/>
      <c r="AH50" s="139"/>
      <c r="AI50" s="140"/>
      <c r="AJ50" s="139"/>
    </row>
    <row r="51" spans="1:36">
      <c r="A51" s="128">
        <v>45</v>
      </c>
      <c r="B51" s="218">
        <f>'Data Entry'!C48</f>
        <v>40779.098634259259</v>
      </c>
      <c r="C51" s="203">
        <f>'Data Entry'!G48</f>
        <v>-0.10199999999999999</v>
      </c>
      <c r="D51" s="136"/>
      <c r="E51" s="137"/>
      <c r="F51" s="210"/>
      <c r="G51" s="210"/>
      <c r="H51" s="137"/>
      <c r="I51" s="210"/>
      <c r="J51" s="210"/>
      <c r="K51" s="210"/>
      <c r="L51" s="210"/>
      <c r="M51" s="139"/>
      <c r="N51" s="139"/>
      <c r="O51" s="139"/>
      <c r="P51" s="139"/>
      <c r="Q51" s="139"/>
      <c r="R51" s="139"/>
      <c r="S51" s="139"/>
      <c r="T51" s="139"/>
      <c r="U51" s="140"/>
      <c r="V51" s="139"/>
      <c r="W51" s="210"/>
      <c r="X51" s="139"/>
      <c r="Y51" s="139"/>
      <c r="Z51" s="139"/>
      <c r="AA51" s="139"/>
      <c r="AB51" s="139"/>
      <c r="AC51" s="139"/>
      <c r="AD51" s="139"/>
      <c r="AE51" s="139"/>
      <c r="AF51" s="139"/>
      <c r="AG51" s="139"/>
      <c r="AH51" s="139"/>
      <c r="AI51" s="140"/>
      <c r="AJ51" s="139"/>
    </row>
    <row r="52" spans="1:36">
      <c r="A52" s="128">
        <v>46</v>
      </c>
      <c r="B52" s="218">
        <f>'Data Entry'!C49</f>
        <v>40786.900555555556</v>
      </c>
      <c r="C52" s="203">
        <f>'Data Entry'!G49</f>
        <v>-0.09</v>
      </c>
      <c r="D52" s="136"/>
      <c r="E52" s="137"/>
      <c r="F52" s="210"/>
      <c r="G52" s="210"/>
      <c r="H52" s="137"/>
      <c r="I52" s="210"/>
      <c r="J52" s="210"/>
      <c r="K52" s="210"/>
      <c r="L52" s="210"/>
      <c r="M52" s="139"/>
      <c r="N52" s="139"/>
      <c r="O52" s="139"/>
      <c r="P52" s="139"/>
      <c r="Q52" s="139"/>
      <c r="R52" s="139"/>
      <c r="S52" s="139"/>
      <c r="T52" s="139"/>
      <c r="U52" s="140"/>
      <c r="V52" s="139"/>
      <c r="W52" s="210"/>
      <c r="X52" s="139"/>
      <c r="Y52" s="139"/>
      <c r="Z52" s="139"/>
      <c r="AA52" s="139"/>
      <c r="AB52" s="139"/>
      <c r="AC52" s="139"/>
      <c r="AD52" s="139"/>
      <c r="AE52" s="139"/>
      <c r="AF52" s="139"/>
      <c r="AG52" s="139"/>
      <c r="AH52" s="139"/>
      <c r="AI52" s="140"/>
      <c r="AJ52" s="139"/>
    </row>
    <row r="53" spans="1:36">
      <c r="A53" s="128">
        <v>47</v>
      </c>
      <c r="B53" s="218">
        <f>'Data Entry'!C50</f>
        <v>40790.155162037037</v>
      </c>
      <c r="C53" s="203">
        <f>'Data Entry'!G50</f>
        <v>-9.4E-2</v>
      </c>
      <c r="D53" s="136"/>
      <c r="E53" s="137"/>
      <c r="F53" s="210"/>
      <c r="G53" s="210"/>
      <c r="H53" s="137"/>
      <c r="I53" s="210"/>
      <c r="J53" s="210"/>
      <c r="K53" s="210"/>
      <c r="L53" s="210"/>
      <c r="M53" s="139"/>
      <c r="N53" s="139"/>
      <c r="O53" s="139"/>
      <c r="P53" s="139"/>
      <c r="Q53" s="139"/>
      <c r="R53" s="139"/>
      <c r="S53" s="139"/>
      <c r="T53" s="139"/>
      <c r="U53" s="140"/>
      <c r="V53" s="139"/>
      <c r="W53" s="210"/>
      <c r="X53" s="139"/>
      <c r="Y53" s="139"/>
      <c r="Z53" s="139"/>
      <c r="AA53" s="139"/>
      <c r="AB53" s="139"/>
      <c r="AC53" s="139"/>
      <c r="AD53" s="139"/>
      <c r="AE53" s="139"/>
      <c r="AF53" s="139"/>
      <c r="AG53" s="139"/>
      <c r="AH53" s="139"/>
      <c r="AI53" s="140"/>
      <c r="AJ53" s="139"/>
    </row>
    <row r="54" spans="1:36">
      <c r="A54" s="128">
        <v>48</v>
      </c>
      <c r="B54" s="218">
        <f>'Data Entry'!C51</f>
        <v>40790.425439814811</v>
      </c>
      <c r="C54" s="203">
        <f>'Data Entry'!G51</f>
        <v>-9.5000000000000001E-2</v>
      </c>
      <c r="D54" s="136"/>
      <c r="E54" s="137"/>
      <c r="F54" s="210"/>
      <c r="G54" s="210"/>
      <c r="H54" s="137"/>
      <c r="I54" s="210"/>
      <c r="J54" s="210"/>
      <c r="K54" s="210"/>
      <c r="L54" s="210"/>
      <c r="M54" s="139"/>
      <c r="N54" s="139"/>
      <c r="O54" s="139"/>
      <c r="P54" s="139"/>
      <c r="Q54" s="139"/>
      <c r="R54" s="139"/>
      <c r="S54" s="139"/>
      <c r="T54" s="139"/>
      <c r="U54" s="140"/>
      <c r="V54" s="139"/>
      <c r="W54" s="210"/>
      <c r="X54" s="139"/>
      <c r="Y54" s="139"/>
      <c r="Z54" s="139"/>
      <c r="AA54" s="139"/>
      <c r="AB54" s="139"/>
      <c r="AC54" s="139"/>
      <c r="AD54" s="139"/>
      <c r="AE54" s="139"/>
      <c r="AF54" s="139"/>
      <c r="AG54" s="139"/>
      <c r="AH54" s="139"/>
      <c r="AI54" s="140"/>
      <c r="AJ54" s="139"/>
    </row>
    <row r="55" spans="1:36">
      <c r="A55" s="128">
        <v>49</v>
      </c>
      <c r="B55" s="218">
        <f>'Data Entry'!C52</f>
        <v>40792.195486111108</v>
      </c>
      <c r="C55" s="203">
        <f>'Data Entry'!G52</f>
        <v>-0.109</v>
      </c>
      <c r="D55" s="136"/>
      <c r="E55" s="137"/>
      <c r="F55" s="210"/>
      <c r="G55" s="210"/>
      <c r="H55" s="137"/>
      <c r="I55" s="210"/>
      <c r="J55" s="210"/>
      <c r="K55" s="210"/>
      <c r="L55" s="210"/>
      <c r="M55" s="139"/>
      <c r="N55" s="139"/>
      <c r="O55" s="139"/>
      <c r="P55" s="139"/>
      <c r="Q55" s="139"/>
      <c r="R55" s="139"/>
      <c r="S55" s="139"/>
      <c r="T55" s="139"/>
      <c r="U55" s="140"/>
      <c r="V55" s="139"/>
      <c r="W55" s="210"/>
      <c r="X55" s="139"/>
      <c r="Y55" s="139"/>
      <c r="Z55" s="139"/>
      <c r="AA55" s="139"/>
      <c r="AB55" s="139"/>
      <c r="AC55" s="139"/>
      <c r="AD55" s="139"/>
      <c r="AE55" s="139"/>
      <c r="AF55" s="139"/>
      <c r="AG55" s="139"/>
      <c r="AH55" s="139"/>
      <c r="AI55" s="140"/>
      <c r="AJ55" s="139"/>
    </row>
    <row r="56" spans="1:36">
      <c r="A56" s="128">
        <v>50</v>
      </c>
      <c r="B56" s="218">
        <f>'Data Entry'!C53</f>
        <v>40805.066203703704</v>
      </c>
      <c r="C56" s="203">
        <f>'Data Entry'!G53</f>
        <v>-0.13900000000000001</v>
      </c>
      <c r="D56" s="136"/>
      <c r="E56" s="137"/>
      <c r="F56" s="210"/>
      <c r="G56" s="210"/>
      <c r="H56" s="137"/>
      <c r="I56" s="210"/>
      <c r="J56" s="210"/>
      <c r="K56" s="210"/>
      <c r="L56" s="210"/>
      <c r="M56" s="139"/>
      <c r="N56" s="139"/>
      <c r="O56" s="139"/>
      <c r="P56" s="139"/>
      <c r="Q56" s="139"/>
      <c r="R56" s="139"/>
      <c r="S56" s="139"/>
      <c r="T56" s="139"/>
      <c r="U56" s="140"/>
      <c r="V56" s="139"/>
      <c r="W56" s="210"/>
      <c r="X56" s="139"/>
      <c r="Y56" s="139"/>
      <c r="Z56" s="139"/>
      <c r="AA56" s="139"/>
      <c r="AB56" s="139"/>
      <c r="AC56" s="139"/>
      <c r="AD56" s="139"/>
      <c r="AE56" s="139"/>
      <c r="AF56" s="139"/>
      <c r="AG56" s="139"/>
      <c r="AH56" s="139"/>
      <c r="AI56" s="140"/>
      <c r="AJ56" s="139"/>
    </row>
    <row r="57" spans="1:36">
      <c r="A57" s="128">
        <v>51</v>
      </c>
      <c r="B57" s="218">
        <f>'Data Entry'!C54</f>
        <v>40814.519814814812</v>
      </c>
      <c r="C57" s="203">
        <f>'Data Entry'!G54</f>
        <v>-9.2999999999999999E-2</v>
      </c>
      <c r="D57" s="136"/>
      <c r="E57" s="137"/>
      <c r="F57" s="210"/>
      <c r="G57" s="210"/>
      <c r="H57" s="137"/>
      <c r="I57" s="210"/>
      <c r="J57" s="210"/>
      <c r="K57" s="210"/>
      <c r="L57" s="210"/>
      <c r="M57" s="139"/>
      <c r="N57" s="139"/>
      <c r="O57" s="139"/>
      <c r="P57" s="139"/>
      <c r="Q57" s="139"/>
      <c r="R57" s="139"/>
      <c r="S57" s="139"/>
      <c r="T57" s="139"/>
      <c r="U57" s="140"/>
      <c r="V57" s="139"/>
      <c r="W57" s="210"/>
      <c r="X57" s="139"/>
      <c r="Y57" s="139"/>
      <c r="Z57" s="139"/>
      <c r="AA57" s="139"/>
      <c r="AB57" s="139"/>
      <c r="AC57" s="139"/>
      <c r="AD57" s="139"/>
      <c r="AE57" s="139"/>
      <c r="AF57" s="139"/>
      <c r="AG57" s="139"/>
      <c r="AH57" s="139"/>
      <c r="AI57" s="140"/>
      <c r="AJ57" s="139"/>
    </row>
    <row r="58" spans="1:36">
      <c r="A58" s="128">
        <v>52</v>
      </c>
      <c r="B58" s="218">
        <f>'Data Entry'!C55</f>
        <v>40816.502546296295</v>
      </c>
      <c r="C58" s="203">
        <f>'Data Entry'!G55</f>
        <v>-8.4000000000000005E-2</v>
      </c>
      <c r="D58" s="136"/>
      <c r="E58" s="137"/>
      <c r="F58" s="210"/>
      <c r="G58" s="210"/>
      <c r="H58" s="137"/>
      <c r="I58" s="210"/>
      <c r="J58" s="210"/>
      <c r="K58" s="210"/>
      <c r="L58" s="210"/>
      <c r="M58" s="139"/>
      <c r="N58" s="139"/>
      <c r="O58" s="139"/>
      <c r="P58" s="139"/>
      <c r="Q58" s="139"/>
      <c r="R58" s="139"/>
      <c r="S58" s="139"/>
      <c r="T58" s="139"/>
      <c r="U58" s="140"/>
      <c r="V58" s="139"/>
      <c r="W58" s="210"/>
      <c r="X58" s="139"/>
      <c r="Y58" s="139"/>
      <c r="Z58" s="139"/>
      <c r="AA58" s="139"/>
      <c r="AB58" s="139"/>
      <c r="AC58" s="139"/>
      <c r="AD58" s="139"/>
      <c r="AE58" s="139"/>
      <c r="AF58" s="139"/>
      <c r="AG58" s="139"/>
      <c r="AH58" s="139"/>
      <c r="AI58" s="140"/>
      <c r="AJ58" s="139"/>
    </row>
    <row r="59" spans="1:36">
      <c r="A59" s="128">
        <v>53</v>
      </c>
      <c r="B59" s="218">
        <f>'Data Entry'!C56</f>
        <v>40829.031087962961</v>
      </c>
      <c r="C59" s="203">
        <f>'Data Entry'!G56</f>
        <v>-0.115</v>
      </c>
      <c r="D59" s="136"/>
      <c r="E59" s="137"/>
      <c r="F59" s="210"/>
      <c r="G59" s="210"/>
      <c r="H59" s="137"/>
      <c r="I59" s="210"/>
      <c r="J59" s="210"/>
      <c r="K59" s="210"/>
      <c r="L59" s="210"/>
      <c r="M59" s="139"/>
      <c r="N59" s="139"/>
      <c r="O59" s="139"/>
      <c r="P59" s="139"/>
      <c r="Q59" s="139"/>
      <c r="R59" s="139"/>
      <c r="S59" s="139"/>
      <c r="T59" s="139"/>
      <c r="U59" s="140"/>
      <c r="V59" s="139"/>
      <c r="W59" s="210"/>
      <c r="X59" s="139"/>
      <c r="Y59" s="139"/>
      <c r="Z59" s="139"/>
      <c r="AA59" s="139"/>
      <c r="AB59" s="139"/>
      <c r="AC59" s="139"/>
      <c r="AD59" s="139"/>
      <c r="AE59" s="139"/>
      <c r="AF59" s="139"/>
      <c r="AG59" s="139"/>
      <c r="AH59" s="139"/>
      <c r="AI59" s="140"/>
      <c r="AJ59" s="139"/>
    </row>
    <row r="60" spans="1:36">
      <c r="A60" s="128">
        <v>54</v>
      </c>
      <c r="B60" s="218">
        <f>'Data Entry'!C57</f>
        <v>40829.453634259262</v>
      </c>
      <c r="C60" s="203">
        <f>'Data Entry'!G57</f>
        <v>-0.16900000000000001</v>
      </c>
      <c r="D60" s="136"/>
      <c r="E60" s="137"/>
      <c r="F60" s="210"/>
      <c r="G60" s="210"/>
      <c r="H60" s="137"/>
      <c r="I60" s="210"/>
      <c r="J60" s="210"/>
      <c r="K60" s="210"/>
      <c r="L60" s="210"/>
      <c r="M60" s="139"/>
      <c r="N60" s="139"/>
      <c r="O60" s="139"/>
      <c r="P60" s="139"/>
      <c r="Q60" s="139"/>
      <c r="R60" s="139"/>
      <c r="S60" s="139"/>
      <c r="T60" s="139"/>
      <c r="U60" s="140"/>
      <c r="V60" s="139"/>
      <c r="W60" s="210"/>
      <c r="X60" s="139"/>
      <c r="Y60" s="139"/>
      <c r="Z60" s="139"/>
      <c r="AA60" s="139"/>
      <c r="AB60" s="139"/>
      <c r="AC60" s="139"/>
      <c r="AD60" s="139"/>
      <c r="AE60" s="139"/>
      <c r="AF60" s="139"/>
      <c r="AG60" s="139"/>
      <c r="AH60" s="139"/>
      <c r="AI60" s="140"/>
      <c r="AJ60" s="139"/>
    </row>
    <row r="61" spans="1:36">
      <c r="A61" s="128">
        <v>55</v>
      </c>
      <c r="B61" s="218">
        <f>'Data Entry'!C58</f>
        <v>40835.368032407408</v>
      </c>
      <c r="C61" s="203">
        <f>'Data Entry'!G58</f>
        <v>-9.1999999999999998E-2</v>
      </c>
      <c r="D61" s="136"/>
      <c r="E61" s="137"/>
      <c r="F61" s="210"/>
      <c r="G61" s="210"/>
      <c r="H61" s="137"/>
      <c r="I61" s="210"/>
      <c r="J61" s="210"/>
      <c r="K61" s="210"/>
      <c r="L61" s="210"/>
      <c r="M61" s="139"/>
      <c r="N61" s="139"/>
      <c r="O61" s="139"/>
      <c r="P61" s="139"/>
      <c r="Q61" s="139"/>
      <c r="R61" s="139"/>
      <c r="S61" s="139"/>
      <c r="T61" s="139"/>
      <c r="U61" s="140"/>
      <c r="V61" s="139"/>
      <c r="W61" s="210"/>
      <c r="X61" s="139"/>
      <c r="Y61" s="139"/>
      <c r="Z61" s="139"/>
      <c r="AA61" s="139"/>
      <c r="AB61" s="139"/>
      <c r="AC61" s="139"/>
      <c r="AD61" s="139"/>
      <c r="AE61" s="139"/>
      <c r="AF61" s="139"/>
      <c r="AG61" s="139"/>
      <c r="AH61" s="139"/>
      <c r="AI61" s="140"/>
      <c r="AJ61" s="139"/>
    </row>
    <row r="62" spans="1:36">
      <c r="A62" s="128">
        <v>56</v>
      </c>
      <c r="B62" s="218">
        <f>'Data Entry'!C59</f>
        <v>40863.554444444446</v>
      </c>
      <c r="C62" s="203">
        <f>'Data Entry'!G59</f>
        <v>-0.13500000000000001</v>
      </c>
      <c r="D62" s="136"/>
      <c r="E62" s="137"/>
      <c r="F62" s="210"/>
      <c r="G62" s="210"/>
      <c r="H62" s="137"/>
      <c r="I62" s="210"/>
      <c r="J62" s="210"/>
      <c r="K62" s="210"/>
      <c r="L62" s="210"/>
      <c r="M62" s="139"/>
      <c r="N62" s="139"/>
      <c r="O62" s="139"/>
      <c r="P62" s="139"/>
      <c r="Q62" s="139"/>
      <c r="R62" s="139"/>
      <c r="S62" s="139"/>
      <c r="T62" s="139"/>
      <c r="U62" s="140"/>
      <c r="V62" s="139"/>
      <c r="W62" s="210"/>
      <c r="X62" s="139"/>
      <c r="Y62" s="139"/>
      <c r="Z62" s="139"/>
      <c r="AA62" s="139"/>
      <c r="AB62" s="139"/>
      <c r="AC62" s="139"/>
      <c r="AD62" s="139"/>
      <c r="AE62" s="139"/>
      <c r="AF62" s="139"/>
      <c r="AG62" s="139"/>
      <c r="AH62" s="139"/>
      <c r="AI62" s="140"/>
      <c r="AJ62" s="139"/>
    </row>
    <row r="63" spans="1:36">
      <c r="A63" s="128">
        <v>57</v>
      </c>
      <c r="B63" s="218">
        <f>'Data Entry'!C60</f>
        <v>40865.112222222226</v>
      </c>
      <c r="C63" s="203">
        <f>'Data Entry'!G60</f>
        <v>-0.11700000000000001</v>
      </c>
      <c r="D63" s="136"/>
      <c r="E63" s="137"/>
      <c r="F63" s="210"/>
      <c r="G63" s="210"/>
      <c r="H63" s="137"/>
      <c r="I63" s="210"/>
      <c r="J63" s="210"/>
      <c r="K63" s="210"/>
      <c r="L63" s="210"/>
      <c r="M63" s="139"/>
      <c r="N63" s="139"/>
      <c r="O63" s="139"/>
      <c r="P63" s="139"/>
      <c r="Q63" s="139"/>
      <c r="R63" s="139"/>
      <c r="S63" s="139"/>
      <c r="T63" s="139"/>
      <c r="U63" s="140"/>
      <c r="V63" s="139"/>
      <c r="W63" s="210"/>
      <c r="X63" s="139"/>
      <c r="Y63" s="139"/>
      <c r="Z63" s="139"/>
      <c r="AA63" s="139"/>
      <c r="AB63" s="139"/>
      <c r="AC63" s="139"/>
      <c r="AD63" s="139"/>
      <c r="AE63" s="139"/>
      <c r="AF63" s="139"/>
      <c r="AG63" s="139"/>
      <c r="AH63" s="139"/>
      <c r="AI63" s="140"/>
      <c r="AJ63" s="139"/>
    </row>
    <row r="64" spans="1:36">
      <c r="A64" s="128">
        <v>58</v>
      </c>
      <c r="B64" s="218">
        <f>'Data Entry'!C61</f>
        <v>40865.993171296293</v>
      </c>
      <c r="C64" s="203">
        <f>'Data Entry'!G61</f>
        <v>-0.109</v>
      </c>
      <c r="D64" s="136"/>
      <c r="E64" s="137"/>
      <c r="F64" s="210"/>
      <c r="G64" s="210"/>
      <c r="H64" s="137"/>
      <c r="I64" s="210"/>
      <c r="J64" s="210"/>
      <c r="K64" s="210"/>
      <c r="L64" s="210"/>
      <c r="M64" s="139"/>
      <c r="N64" s="139"/>
      <c r="O64" s="139"/>
      <c r="P64" s="139"/>
      <c r="Q64" s="139"/>
      <c r="R64" s="139"/>
      <c r="S64" s="139"/>
      <c r="T64" s="139"/>
      <c r="U64" s="140"/>
      <c r="V64" s="139"/>
      <c r="W64" s="210"/>
      <c r="X64" s="139"/>
      <c r="Y64" s="139"/>
      <c r="Z64" s="139"/>
      <c r="AA64" s="139"/>
      <c r="AB64" s="139"/>
      <c r="AC64" s="139"/>
      <c r="AD64" s="139"/>
      <c r="AE64" s="139"/>
      <c r="AF64" s="139"/>
      <c r="AG64" s="139"/>
      <c r="AH64" s="139"/>
      <c r="AI64" s="140"/>
      <c r="AJ64" s="139"/>
    </row>
    <row r="65" spans="1:36">
      <c r="A65" s="128">
        <v>59</v>
      </c>
      <c r="B65" s="218">
        <f>'Data Entry'!C62</f>
        <v>40867.586111111108</v>
      </c>
      <c r="C65" s="203">
        <f>'Data Entry'!G62</f>
        <v>-0.14799999999999999</v>
      </c>
      <c r="D65" s="136"/>
      <c r="E65" s="137"/>
      <c r="F65" s="210"/>
      <c r="G65" s="210"/>
      <c r="H65" s="137"/>
      <c r="I65" s="210"/>
      <c r="J65" s="210"/>
      <c r="K65" s="210"/>
      <c r="L65" s="210"/>
      <c r="M65" s="139"/>
      <c r="N65" s="139"/>
      <c r="O65" s="139"/>
      <c r="P65" s="139"/>
      <c r="Q65" s="139"/>
      <c r="R65" s="139"/>
      <c r="S65" s="139"/>
      <c r="T65" s="139"/>
      <c r="U65" s="140"/>
      <c r="V65" s="139"/>
      <c r="W65" s="210"/>
      <c r="X65" s="139"/>
      <c r="Y65" s="139"/>
      <c r="Z65" s="139"/>
      <c r="AA65" s="139"/>
      <c r="AB65" s="139"/>
      <c r="AC65" s="139"/>
      <c r="AD65" s="139"/>
      <c r="AE65" s="139"/>
      <c r="AF65" s="139"/>
      <c r="AG65" s="139"/>
      <c r="AH65" s="139"/>
      <c r="AI65" s="140"/>
      <c r="AJ65" s="139"/>
    </row>
    <row r="66" spans="1:36">
      <c r="A66" s="128">
        <v>60</v>
      </c>
      <c r="B66" s="218">
        <f>'Data Entry'!C63</f>
        <v>40876.145266203705</v>
      </c>
      <c r="C66" s="203">
        <f>'Data Entry'!G63</f>
        <v>-0.122</v>
      </c>
      <c r="D66" s="136"/>
      <c r="E66" s="137"/>
      <c r="F66" s="210"/>
      <c r="G66" s="210"/>
      <c r="H66" s="137"/>
      <c r="I66" s="210"/>
      <c r="J66" s="210"/>
      <c r="K66" s="210"/>
      <c r="L66" s="210"/>
      <c r="M66" s="139"/>
      <c r="N66" s="139"/>
      <c r="O66" s="139"/>
      <c r="P66" s="139"/>
      <c r="Q66" s="139"/>
      <c r="R66" s="139"/>
      <c r="S66" s="139"/>
      <c r="T66" s="139"/>
      <c r="U66" s="140"/>
      <c r="V66" s="139"/>
      <c r="W66" s="210"/>
      <c r="X66" s="139"/>
      <c r="Y66" s="139"/>
      <c r="Z66" s="139"/>
      <c r="AA66" s="139"/>
      <c r="AB66" s="139"/>
      <c r="AC66" s="139"/>
      <c r="AD66" s="139"/>
      <c r="AE66" s="139"/>
      <c r="AF66" s="139"/>
      <c r="AG66" s="139"/>
      <c r="AH66" s="139"/>
      <c r="AI66" s="140"/>
      <c r="AJ66" s="139"/>
    </row>
    <row r="67" spans="1:36">
      <c r="A67" s="128">
        <v>61</v>
      </c>
      <c r="B67" s="218"/>
      <c r="C67" s="203"/>
      <c r="D67" s="136"/>
      <c r="E67" s="137"/>
      <c r="F67" s="210"/>
      <c r="G67" s="210"/>
      <c r="H67" s="137"/>
      <c r="I67" s="210"/>
      <c r="J67" s="210"/>
      <c r="K67" s="210"/>
      <c r="L67" s="210"/>
      <c r="M67" s="139"/>
      <c r="N67" s="139"/>
      <c r="O67" s="139"/>
      <c r="P67" s="139"/>
      <c r="Q67" s="139"/>
      <c r="R67" s="139"/>
      <c r="S67" s="139"/>
      <c r="T67" s="139"/>
      <c r="U67" s="140"/>
      <c r="V67" s="139"/>
      <c r="W67" s="210"/>
      <c r="X67" s="139"/>
      <c r="Y67" s="139"/>
      <c r="Z67" s="139"/>
      <c r="AA67" s="139"/>
      <c r="AB67" s="139"/>
      <c r="AC67" s="139"/>
      <c r="AD67" s="139"/>
      <c r="AE67" s="139"/>
      <c r="AF67" s="139"/>
      <c r="AG67" s="139"/>
      <c r="AH67" s="139"/>
      <c r="AI67" s="140"/>
      <c r="AJ67" s="139"/>
    </row>
    <row r="68" spans="1:36">
      <c r="A68" s="128">
        <v>62</v>
      </c>
      <c r="B68" s="162"/>
      <c r="C68" s="203"/>
      <c r="D68" s="136"/>
      <c r="E68" s="137"/>
      <c r="F68" s="210"/>
      <c r="G68" s="210"/>
      <c r="H68" s="137"/>
      <c r="I68" s="210"/>
      <c r="J68" s="210"/>
      <c r="K68" s="210"/>
      <c r="L68" s="210"/>
      <c r="M68" s="139"/>
      <c r="N68" s="139"/>
      <c r="O68" s="139"/>
      <c r="P68" s="139"/>
      <c r="Q68" s="139"/>
      <c r="R68" s="139"/>
      <c r="S68" s="139"/>
      <c r="T68" s="139"/>
      <c r="U68" s="140"/>
      <c r="V68" s="139"/>
      <c r="W68" s="210"/>
      <c r="X68" s="139"/>
      <c r="Y68" s="139"/>
      <c r="Z68" s="139"/>
      <c r="AA68" s="139"/>
      <c r="AB68" s="139"/>
      <c r="AC68" s="139"/>
      <c r="AD68" s="139"/>
      <c r="AE68" s="139"/>
      <c r="AF68" s="139"/>
      <c r="AG68" s="139"/>
      <c r="AH68" s="139"/>
      <c r="AI68" s="140"/>
      <c r="AJ68" s="139"/>
    </row>
    <row r="69" spans="1:36">
      <c r="A69" s="128">
        <v>63</v>
      </c>
      <c r="D69" s="98"/>
      <c r="E69" s="99"/>
      <c r="F69" s="100"/>
      <c r="G69" s="100"/>
      <c r="H69" s="99"/>
      <c r="I69" s="100"/>
      <c r="J69" s="209"/>
      <c r="K69" s="209"/>
      <c r="M69" s="101"/>
      <c r="N69" s="101"/>
      <c r="O69" s="101"/>
      <c r="P69" s="101"/>
      <c r="Q69" s="101"/>
      <c r="R69" s="101"/>
      <c r="S69" s="101"/>
      <c r="X69" s="101"/>
      <c r="Y69" s="101"/>
      <c r="Z69" s="101"/>
      <c r="AA69" s="101"/>
      <c r="AB69" s="101"/>
      <c r="AC69" s="101"/>
      <c r="AD69" s="101"/>
      <c r="AE69" s="101"/>
      <c r="AF69" s="101"/>
      <c r="AG69" s="101"/>
    </row>
    <row r="70" spans="1:36">
      <c r="A70" s="128">
        <v>64</v>
      </c>
      <c r="D70" s="98"/>
      <c r="E70" s="99"/>
      <c r="F70" s="100"/>
      <c r="G70" s="100"/>
      <c r="H70" s="99"/>
      <c r="I70" s="100"/>
      <c r="J70" s="209"/>
      <c r="K70" s="209"/>
      <c r="M70" s="101"/>
      <c r="N70" s="101"/>
      <c r="O70" s="101"/>
      <c r="P70" s="101"/>
      <c r="Q70" s="101"/>
      <c r="R70" s="101"/>
      <c r="S70" s="101"/>
      <c r="X70" s="101"/>
      <c r="Y70" s="101"/>
      <c r="Z70" s="101"/>
      <c r="AA70" s="101"/>
      <c r="AB70" s="101"/>
      <c r="AC70" s="101"/>
      <c r="AD70" s="101"/>
      <c r="AE70" s="101"/>
      <c r="AF70" s="101"/>
      <c r="AG70" s="101"/>
    </row>
    <row r="71" spans="1:36">
      <c r="A71" s="128">
        <v>65</v>
      </c>
      <c r="D71" s="98"/>
      <c r="E71" s="99"/>
      <c r="F71" s="100"/>
      <c r="G71" s="100"/>
      <c r="H71" s="99"/>
      <c r="I71" s="100"/>
      <c r="J71" s="209"/>
      <c r="K71" s="209"/>
      <c r="M71" s="101"/>
      <c r="N71" s="101"/>
      <c r="O71" s="101"/>
      <c r="P71" s="101"/>
      <c r="Q71" s="101"/>
      <c r="R71" s="101"/>
      <c r="S71" s="101"/>
      <c r="X71" s="101"/>
      <c r="Y71" s="101"/>
      <c r="Z71" s="101"/>
      <c r="AA71" s="101"/>
      <c r="AB71" s="101"/>
      <c r="AC71" s="101"/>
      <c r="AD71" s="101"/>
      <c r="AE71" s="101"/>
      <c r="AF71" s="101"/>
      <c r="AG71" s="101"/>
    </row>
    <row r="72" spans="1:36">
      <c r="D72" s="98"/>
      <c r="E72" s="99"/>
      <c r="F72" s="100"/>
      <c r="G72" s="100"/>
      <c r="H72" s="99"/>
      <c r="I72" s="100"/>
      <c r="J72" s="209"/>
      <c r="K72" s="209"/>
      <c r="M72" s="101"/>
      <c r="N72" s="101"/>
      <c r="O72" s="101"/>
      <c r="P72" s="101"/>
      <c r="Q72" s="101"/>
      <c r="R72" s="101"/>
      <c r="S72" s="101"/>
      <c r="X72" s="101"/>
      <c r="Y72" s="101"/>
      <c r="Z72" s="101"/>
      <c r="AA72" s="101"/>
      <c r="AB72" s="101"/>
      <c r="AC72" s="101"/>
      <c r="AD72" s="101"/>
      <c r="AE72" s="101"/>
      <c r="AF72" s="101"/>
      <c r="AG72" s="101"/>
    </row>
    <row r="73" spans="1:36">
      <c r="D73" s="98"/>
      <c r="E73" s="99"/>
      <c r="F73" s="100"/>
      <c r="G73" s="100"/>
      <c r="H73" s="99"/>
      <c r="I73" s="100"/>
      <c r="J73" s="209"/>
      <c r="K73" s="209"/>
      <c r="M73" s="101"/>
      <c r="N73" s="101"/>
      <c r="O73" s="101"/>
      <c r="P73" s="101"/>
      <c r="Q73" s="101"/>
      <c r="R73" s="101"/>
      <c r="S73" s="101"/>
      <c r="X73" s="101"/>
      <c r="Y73" s="101"/>
      <c r="Z73" s="101"/>
      <c r="AA73" s="101"/>
      <c r="AB73" s="101"/>
      <c r="AC73" s="101"/>
      <c r="AD73" s="101"/>
      <c r="AE73" s="101"/>
      <c r="AF73" s="101"/>
      <c r="AG73" s="101"/>
    </row>
    <row r="74" spans="1:36">
      <c r="D74" s="98"/>
      <c r="E74" s="99"/>
      <c r="F74" s="100"/>
      <c r="G74" s="100"/>
      <c r="H74" s="99"/>
      <c r="I74" s="100"/>
      <c r="J74" s="209"/>
      <c r="K74" s="209"/>
      <c r="M74" s="101"/>
      <c r="N74" s="101"/>
      <c r="O74" s="101"/>
      <c r="P74" s="101"/>
      <c r="Q74" s="101"/>
      <c r="R74" s="101"/>
      <c r="S74" s="101"/>
      <c r="X74" s="101"/>
      <c r="Y74" s="101"/>
      <c r="Z74" s="101"/>
      <c r="AA74" s="101"/>
      <c r="AB74" s="101"/>
      <c r="AC74" s="101"/>
      <c r="AD74" s="101"/>
      <c r="AE74" s="101"/>
      <c r="AF74" s="101"/>
      <c r="AG74" s="101"/>
    </row>
    <row r="75" spans="1:36">
      <c r="D75" s="98"/>
      <c r="E75" s="99"/>
      <c r="F75" s="100"/>
      <c r="G75" s="100"/>
      <c r="H75" s="99"/>
      <c r="I75" s="100"/>
      <c r="J75" s="209"/>
      <c r="K75" s="209"/>
      <c r="M75" s="101"/>
      <c r="N75" s="101"/>
      <c r="O75" s="101"/>
      <c r="P75" s="101"/>
      <c r="Q75" s="101"/>
      <c r="R75" s="101"/>
      <c r="S75" s="101"/>
      <c r="X75" s="101"/>
      <c r="Y75" s="101"/>
      <c r="Z75" s="101"/>
      <c r="AA75" s="101"/>
      <c r="AB75" s="101"/>
      <c r="AC75" s="101"/>
      <c r="AD75" s="101"/>
      <c r="AE75" s="101"/>
      <c r="AF75" s="101"/>
      <c r="AG75" s="101"/>
    </row>
    <row r="76" spans="1:36">
      <c r="D76" s="98"/>
      <c r="E76" s="99"/>
      <c r="F76" s="100"/>
      <c r="G76" s="100"/>
      <c r="H76" s="99"/>
      <c r="I76" s="100"/>
      <c r="J76" s="209"/>
      <c r="K76" s="209"/>
      <c r="M76" s="101"/>
      <c r="N76" s="101"/>
      <c r="O76" s="101"/>
      <c r="P76" s="101"/>
      <c r="Q76" s="101"/>
      <c r="R76" s="101"/>
      <c r="S76" s="101"/>
      <c r="X76" s="101"/>
      <c r="Y76" s="101"/>
      <c r="Z76" s="101"/>
      <c r="AA76" s="101"/>
      <c r="AB76" s="101"/>
      <c r="AC76" s="101"/>
      <c r="AD76" s="101"/>
      <c r="AE76" s="101"/>
      <c r="AF76" s="101"/>
      <c r="AG76" s="101"/>
    </row>
    <row r="77" spans="1:36">
      <c r="D77" s="98"/>
      <c r="E77" s="99"/>
      <c r="F77" s="100"/>
      <c r="G77" s="100"/>
      <c r="H77" s="99"/>
      <c r="I77" s="100"/>
      <c r="J77" s="209"/>
      <c r="K77" s="209"/>
      <c r="M77" s="101"/>
      <c r="N77" s="101"/>
      <c r="O77" s="101"/>
      <c r="P77" s="101"/>
      <c r="Q77" s="101"/>
      <c r="R77" s="101"/>
      <c r="S77" s="101"/>
      <c r="X77" s="101"/>
      <c r="Y77" s="101"/>
      <c r="Z77" s="101"/>
      <c r="AA77" s="101"/>
      <c r="AB77" s="101"/>
      <c r="AC77" s="101"/>
      <c r="AD77" s="101"/>
      <c r="AE77" s="101"/>
      <c r="AF77" s="101"/>
      <c r="AG77" s="101"/>
    </row>
    <row r="78" spans="1:36">
      <c r="D78" s="98"/>
      <c r="E78" s="99"/>
      <c r="F78" s="100"/>
      <c r="G78" s="100"/>
      <c r="H78" s="99"/>
      <c r="I78" s="100"/>
      <c r="J78" s="209"/>
      <c r="K78" s="209"/>
      <c r="M78" s="101"/>
      <c r="N78" s="101"/>
      <c r="O78" s="101"/>
      <c r="P78" s="101"/>
      <c r="Q78" s="101"/>
      <c r="R78" s="101"/>
      <c r="S78" s="101"/>
      <c r="X78" s="101"/>
      <c r="Y78" s="101"/>
      <c r="Z78" s="101"/>
      <c r="AA78" s="101"/>
      <c r="AB78" s="101"/>
      <c r="AC78" s="101"/>
      <c r="AD78" s="101"/>
      <c r="AE78" s="101"/>
      <c r="AF78" s="101"/>
      <c r="AG78" s="101"/>
    </row>
    <row r="79" spans="1:36">
      <c r="D79" s="98"/>
      <c r="E79" s="99"/>
      <c r="F79" s="100"/>
      <c r="G79" s="100"/>
      <c r="H79" s="99"/>
      <c r="I79" s="100"/>
      <c r="J79" s="209"/>
      <c r="K79" s="209"/>
      <c r="M79" s="101"/>
      <c r="N79" s="101"/>
      <c r="O79" s="101"/>
      <c r="P79" s="101"/>
      <c r="Q79" s="101"/>
      <c r="R79" s="101"/>
      <c r="S79" s="101"/>
      <c r="X79" s="101"/>
      <c r="Y79" s="101"/>
      <c r="Z79" s="101"/>
      <c r="AA79" s="101"/>
      <c r="AB79" s="101"/>
      <c r="AC79" s="101"/>
      <c r="AD79" s="101"/>
      <c r="AE79" s="101"/>
      <c r="AF79" s="101"/>
      <c r="AG79" s="101"/>
    </row>
    <row r="80" spans="1:36">
      <c r="D80" s="98"/>
      <c r="E80" s="99"/>
      <c r="F80" s="100"/>
      <c r="G80" s="100"/>
      <c r="H80" s="99"/>
      <c r="I80" s="100"/>
      <c r="J80" s="209"/>
      <c r="K80" s="209"/>
      <c r="M80" s="101"/>
      <c r="N80" s="101"/>
      <c r="O80" s="101"/>
      <c r="P80" s="101"/>
      <c r="Q80" s="101"/>
      <c r="R80" s="101"/>
      <c r="S80" s="101"/>
      <c r="X80" s="101"/>
      <c r="Y80" s="101"/>
      <c r="Z80" s="101"/>
      <c r="AA80" s="101"/>
      <c r="AB80" s="101"/>
      <c r="AC80" s="101"/>
      <c r="AD80" s="101"/>
      <c r="AE80" s="101"/>
      <c r="AF80" s="101"/>
      <c r="AG80" s="101"/>
    </row>
    <row r="81" spans="4:33">
      <c r="D81" s="98"/>
      <c r="E81" s="99"/>
      <c r="F81" s="100"/>
      <c r="G81" s="100"/>
      <c r="H81" s="99"/>
      <c r="I81" s="100"/>
      <c r="J81" s="209"/>
      <c r="K81" s="209"/>
      <c r="M81" s="101"/>
      <c r="N81" s="101"/>
      <c r="O81" s="101"/>
      <c r="P81" s="101"/>
      <c r="Q81" s="101"/>
      <c r="R81" s="101"/>
      <c r="S81" s="101"/>
      <c r="X81" s="101"/>
      <c r="Y81" s="101"/>
      <c r="Z81" s="101"/>
      <c r="AA81" s="101"/>
      <c r="AB81" s="101"/>
      <c r="AC81" s="101"/>
      <c r="AD81" s="101"/>
      <c r="AE81" s="101"/>
      <c r="AF81" s="101"/>
      <c r="AG81" s="101"/>
    </row>
    <row r="82" spans="4:33">
      <c r="D82" s="98"/>
      <c r="E82" s="99"/>
      <c r="F82" s="100"/>
      <c r="G82" s="100"/>
      <c r="H82" s="99"/>
      <c r="I82" s="100"/>
      <c r="J82" s="209"/>
      <c r="K82" s="209"/>
      <c r="M82" s="101"/>
      <c r="N82" s="101"/>
      <c r="O82" s="101"/>
      <c r="P82" s="101"/>
      <c r="Q82" s="101"/>
      <c r="R82" s="101"/>
      <c r="S82" s="101"/>
      <c r="X82" s="101"/>
      <c r="Y82" s="101"/>
      <c r="Z82" s="101"/>
      <c r="AA82" s="101"/>
      <c r="AB82" s="101"/>
      <c r="AC82" s="101"/>
      <c r="AD82" s="101"/>
      <c r="AE82" s="101"/>
      <c r="AF82" s="101"/>
      <c r="AG82" s="101"/>
    </row>
    <row r="83" spans="4:33">
      <c r="D83" s="98"/>
      <c r="E83" s="99"/>
      <c r="F83" s="100"/>
      <c r="G83" s="100"/>
      <c r="H83" s="99"/>
      <c r="I83" s="100"/>
      <c r="J83" s="209"/>
      <c r="K83" s="209"/>
      <c r="M83" s="101"/>
      <c r="N83" s="101"/>
      <c r="O83" s="101"/>
      <c r="P83" s="101"/>
      <c r="Q83" s="101"/>
      <c r="R83" s="101"/>
      <c r="S83" s="101"/>
      <c r="X83" s="101"/>
      <c r="Y83" s="101"/>
      <c r="Z83" s="101"/>
      <c r="AA83" s="101"/>
      <c r="AB83" s="101"/>
      <c r="AC83" s="101"/>
      <c r="AD83" s="101"/>
      <c r="AE83" s="101"/>
      <c r="AF83" s="101"/>
      <c r="AG83" s="101"/>
    </row>
    <row r="84" spans="4:33">
      <c r="D84" s="98"/>
      <c r="E84" s="99"/>
      <c r="F84" s="100"/>
      <c r="G84" s="100"/>
      <c r="H84" s="99"/>
      <c r="I84" s="100"/>
      <c r="J84" s="209"/>
      <c r="K84" s="209"/>
      <c r="M84" s="101"/>
      <c r="N84" s="101"/>
      <c r="O84" s="101"/>
      <c r="P84" s="101"/>
      <c r="Q84" s="101"/>
      <c r="R84" s="101"/>
      <c r="S84" s="101"/>
      <c r="X84" s="101"/>
      <c r="Y84" s="101"/>
      <c r="Z84" s="101"/>
      <c r="AA84" s="101"/>
      <c r="AB84" s="101"/>
      <c r="AC84" s="101"/>
      <c r="AD84" s="101"/>
      <c r="AE84" s="101"/>
      <c r="AF84" s="101"/>
      <c r="AG84" s="101"/>
    </row>
    <row r="85" spans="4:33">
      <c r="D85" s="98"/>
      <c r="E85" s="99"/>
      <c r="F85" s="100"/>
      <c r="G85" s="100"/>
      <c r="H85" s="99"/>
      <c r="I85" s="100"/>
      <c r="J85" s="209"/>
      <c r="K85" s="209"/>
      <c r="M85" s="101"/>
      <c r="N85" s="101"/>
      <c r="O85" s="101"/>
      <c r="P85" s="101"/>
      <c r="Q85" s="101"/>
      <c r="R85" s="101"/>
      <c r="S85" s="101"/>
      <c r="X85" s="101"/>
      <c r="Y85" s="101"/>
      <c r="Z85" s="101"/>
      <c r="AA85" s="101"/>
      <c r="AB85" s="101"/>
      <c r="AC85" s="101"/>
      <c r="AD85" s="101"/>
      <c r="AE85" s="101"/>
      <c r="AF85" s="101"/>
      <c r="AG85" s="101"/>
    </row>
    <row r="86" spans="4:33">
      <c r="D86" s="98"/>
      <c r="E86" s="99"/>
      <c r="F86" s="100"/>
      <c r="G86" s="100"/>
      <c r="H86" s="99"/>
      <c r="I86" s="100"/>
      <c r="J86" s="209"/>
      <c r="K86" s="209"/>
      <c r="M86" s="101"/>
      <c r="N86" s="101"/>
      <c r="O86" s="101"/>
      <c r="P86" s="101"/>
      <c r="Q86" s="101"/>
      <c r="R86" s="101"/>
      <c r="S86" s="101"/>
      <c r="X86" s="101"/>
      <c r="Y86" s="101"/>
      <c r="Z86" s="101"/>
      <c r="AA86" s="101"/>
      <c r="AB86" s="101"/>
      <c r="AC86" s="101"/>
      <c r="AD86" s="101"/>
      <c r="AE86" s="101"/>
      <c r="AF86" s="101"/>
      <c r="AG86" s="101"/>
    </row>
    <row r="87" spans="4:33">
      <c r="D87" s="98"/>
      <c r="E87" s="99"/>
      <c r="F87" s="100"/>
      <c r="G87" s="100"/>
      <c r="H87" s="99"/>
      <c r="I87" s="100"/>
      <c r="J87" s="209"/>
      <c r="K87" s="209"/>
      <c r="M87" s="101"/>
      <c r="N87" s="101"/>
      <c r="O87" s="101"/>
      <c r="P87" s="101"/>
      <c r="Q87" s="101"/>
      <c r="R87" s="101"/>
      <c r="S87" s="101"/>
      <c r="X87" s="101"/>
      <c r="Y87" s="101"/>
      <c r="Z87" s="101"/>
      <c r="AA87" s="101"/>
      <c r="AB87" s="101"/>
      <c r="AC87" s="101"/>
      <c r="AD87" s="101"/>
      <c r="AE87" s="101"/>
      <c r="AF87" s="101"/>
      <c r="AG87" s="101"/>
    </row>
    <row r="88" spans="4:33">
      <c r="D88" s="98"/>
      <c r="E88" s="99"/>
      <c r="F88" s="100"/>
      <c r="G88" s="100"/>
      <c r="H88" s="99"/>
      <c r="I88" s="100"/>
      <c r="J88" s="209"/>
      <c r="K88" s="209"/>
      <c r="M88" s="101"/>
      <c r="N88" s="101"/>
      <c r="O88" s="101"/>
      <c r="P88" s="101"/>
      <c r="Q88" s="101"/>
      <c r="R88" s="101"/>
      <c r="S88" s="101"/>
      <c r="X88" s="101"/>
      <c r="Y88" s="101"/>
      <c r="Z88" s="101"/>
      <c r="AA88" s="101"/>
      <c r="AB88" s="101"/>
      <c r="AC88" s="101"/>
      <c r="AD88" s="101"/>
      <c r="AE88" s="101"/>
      <c r="AF88" s="101"/>
      <c r="AG88" s="101"/>
    </row>
    <row r="89" spans="4:33">
      <c r="D89" s="98"/>
      <c r="E89" s="99"/>
      <c r="F89" s="100"/>
      <c r="G89" s="100"/>
      <c r="H89" s="99"/>
      <c r="I89" s="100"/>
      <c r="J89" s="209"/>
      <c r="K89" s="209"/>
      <c r="M89" s="101"/>
      <c r="N89" s="101"/>
      <c r="O89" s="101"/>
      <c r="P89" s="101"/>
      <c r="Q89" s="101"/>
      <c r="R89" s="101"/>
      <c r="S89" s="101"/>
      <c r="X89" s="101"/>
      <c r="Y89" s="101"/>
      <c r="Z89" s="101"/>
      <c r="AA89" s="101"/>
      <c r="AB89" s="101"/>
      <c r="AC89" s="101"/>
      <c r="AD89" s="101"/>
      <c r="AE89" s="101"/>
      <c r="AF89" s="101"/>
      <c r="AG89" s="101"/>
    </row>
    <row r="90" spans="4:33">
      <c r="D90" s="98"/>
      <c r="E90" s="99"/>
      <c r="F90" s="100"/>
      <c r="G90" s="100"/>
      <c r="H90" s="99"/>
      <c r="I90" s="100"/>
      <c r="J90" s="209"/>
      <c r="K90" s="209"/>
      <c r="M90" s="101"/>
      <c r="N90" s="101"/>
      <c r="O90" s="101"/>
      <c r="P90" s="101"/>
      <c r="Q90" s="101"/>
      <c r="R90" s="101"/>
      <c r="S90" s="101"/>
      <c r="X90" s="101"/>
      <c r="Y90" s="101"/>
      <c r="Z90" s="101"/>
      <c r="AA90" s="101"/>
      <c r="AB90" s="101"/>
      <c r="AC90" s="101"/>
      <c r="AD90" s="101"/>
      <c r="AE90" s="101"/>
      <c r="AF90" s="101"/>
      <c r="AG90" s="101"/>
    </row>
    <row r="91" spans="4:33">
      <c r="D91" s="98"/>
      <c r="E91" s="99"/>
      <c r="F91" s="100"/>
      <c r="G91" s="100"/>
      <c r="H91" s="99"/>
      <c r="I91" s="100"/>
      <c r="J91" s="209"/>
      <c r="K91" s="209"/>
      <c r="M91" s="101"/>
      <c r="N91" s="101"/>
      <c r="O91" s="101"/>
      <c r="P91" s="101"/>
      <c r="Q91" s="101"/>
      <c r="R91" s="101"/>
      <c r="S91" s="101"/>
      <c r="X91" s="101"/>
      <c r="Y91" s="101"/>
      <c r="Z91" s="101"/>
      <c r="AA91" s="101"/>
      <c r="AB91" s="101"/>
      <c r="AC91" s="101"/>
      <c r="AD91" s="101"/>
      <c r="AE91" s="101"/>
      <c r="AF91" s="101"/>
      <c r="AG91" s="101"/>
    </row>
    <row r="92" spans="4:33">
      <c r="D92" s="98"/>
      <c r="E92" s="99"/>
      <c r="F92" s="100"/>
      <c r="G92" s="100"/>
      <c r="H92" s="99"/>
      <c r="I92" s="100"/>
      <c r="J92" s="209"/>
      <c r="K92" s="209"/>
      <c r="M92" s="101"/>
      <c r="N92" s="101"/>
      <c r="O92" s="101"/>
      <c r="P92" s="101"/>
      <c r="Q92" s="101"/>
      <c r="R92" s="101"/>
      <c r="S92" s="101"/>
      <c r="X92" s="101"/>
      <c r="Y92" s="101"/>
      <c r="Z92" s="101"/>
      <c r="AA92" s="101"/>
      <c r="AB92" s="101"/>
      <c r="AC92" s="101"/>
      <c r="AD92" s="101"/>
      <c r="AE92" s="101"/>
      <c r="AF92" s="101"/>
      <c r="AG92" s="101"/>
    </row>
    <row r="93" spans="4:33">
      <c r="D93" s="98"/>
      <c r="E93" s="99"/>
      <c r="F93" s="100"/>
      <c r="G93" s="100"/>
      <c r="H93" s="99"/>
      <c r="I93" s="100"/>
      <c r="J93" s="209"/>
      <c r="K93" s="209"/>
      <c r="M93" s="101"/>
      <c r="N93" s="101"/>
      <c r="O93" s="101"/>
      <c r="P93" s="101"/>
      <c r="Q93" s="101"/>
      <c r="R93" s="101"/>
      <c r="S93" s="101"/>
      <c r="X93" s="101"/>
      <c r="Y93" s="101"/>
      <c r="Z93" s="101"/>
      <c r="AA93" s="101"/>
      <c r="AB93" s="101"/>
      <c r="AC93" s="101"/>
      <c r="AD93" s="101"/>
      <c r="AE93" s="101"/>
      <c r="AF93" s="101"/>
      <c r="AG93" s="101"/>
    </row>
    <row r="94" spans="4:33">
      <c r="D94" s="98"/>
      <c r="E94" s="99"/>
      <c r="F94" s="100"/>
      <c r="G94" s="100"/>
      <c r="H94" s="99"/>
      <c r="I94" s="100"/>
      <c r="J94" s="209"/>
      <c r="K94" s="209"/>
      <c r="M94" s="101"/>
      <c r="N94" s="101"/>
      <c r="O94" s="101"/>
      <c r="P94" s="101"/>
      <c r="Q94" s="101"/>
      <c r="R94" s="101"/>
      <c r="S94" s="101"/>
      <c r="X94" s="101"/>
      <c r="Y94" s="101"/>
      <c r="Z94" s="101"/>
      <c r="AA94" s="101"/>
      <c r="AB94" s="101"/>
      <c r="AC94" s="101"/>
      <c r="AD94" s="101"/>
      <c r="AE94" s="101"/>
      <c r="AF94" s="101"/>
      <c r="AG94" s="101"/>
    </row>
    <row r="95" spans="4:33">
      <c r="D95" s="98"/>
      <c r="E95" s="99"/>
      <c r="F95" s="100"/>
      <c r="G95" s="100"/>
      <c r="H95" s="99"/>
      <c r="I95" s="100"/>
      <c r="J95" s="209"/>
      <c r="K95" s="209"/>
      <c r="M95" s="101"/>
      <c r="N95" s="101"/>
      <c r="O95" s="101"/>
      <c r="P95" s="101"/>
      <c r="Q95" s="101"/>
      <c r="R95" s="101"/>
      <c r="S95" s="101"/>
      <c r="X95" s="101"/>
      <c r="Y95" s="101"/>
      <c r="Z95" s="101"/>
      <c r="AA95" s="101"/>
      <c r="AB95" s="101"/>
      <c r="AC95" s="101"/>
      <c r="AD95" s="101"/>
      <c r="AE95" s="101"/>
      <c r="AF95" s="101"/>
      <c r="AG95" s="101"/>
    </row>
    <row r="96" spans="4:33">
      <c r="D96" s="98"/>
      <c r="E96" s="99"/>
      <c r="F96" s="100"/>
      <c r="G96" s="100"/>
      <c r="H96" s="99"/>
      <c r="I96" s="100"/>
      <c r="J96" s="209"/>
      <c r="K96" s="209"/>
      <c r="M96" s="101"/>
      <c r="N96" s="101"/>
      <c r="O96" s="101"/>
      <c r="P96" s="101"/>
      <c r="Q96" s="101"/>
      <c r="R96" s="101"/>
      <c r="S96" s="101"/>
      <c r="X96" s="101"/>
      <c r="Y96" s="101"/>
      <c r="Z96" s="101"/>
      <c r="AA96" s="101"/>
      <c r="AB96" s="101"/>
      <c r="AC96" s="101"/>
      <c r="AD96" s="101"/>
      <c r="AE96" s="101"/>
      <c r="AF96" s="101"/>
      <c r="AG96" s="101"/>
    </row>
    <row r="97" spans="4:33">
      <c r="D97" s="98"/>
      <c r="E97" s="99"/>
      <c r="F97" s="100"/>
      <c r="G97" s="100"/>
      <c r="H97" s="99"/>
      <c r="I97" s="100"/>
      <c r="J97" s="209"/>
      <c r="K97" s="209"/>
      <c r="M97" s="101"/>
      <c r="N97" s="101"/>
      <c r="O97" s="101"/>
      <c r="P97" s="101"/>
      <c r="Q97" s="101"/>
      <c r="R97" s="101"/>
      <c r="S97" s="101"/>
      <c r="X97" s="101"/>
      <c r="Y97" s="101"/>
      <c r="Z97" s="101"/>
      <c r="AA97" s="101"/>
      <c r="AB97" s="101"/>
      <c r="AC97" s="101"/>
      <c r="AD97" s="101"/>
      <c r="AE97" s="101"/>
      <c r="AF97" s="101"/>
      <c r="AG97" s="101"/>
    </row>
    <row r="98" spans="4:33">
      <c r="D98" s="98"/>
      <c r="E98" s="99"/>
      <c r="F98" s="100"/>
      <c r="G98" s="100"/>
      <c r="H98" s="99"/>
      <c r="I98" s="100"/>
      <c r="J98" s="209"/>
      <c r="K98" s="209"/>
      <c r="M98" s="101"/>
      <c r="N98" s="101"/>
      <c r="O98" s="101"/>
      <c r="P98" s="101"/>
      <c r="Q98" s="101"/>
      <c r="R98" s="101"/>
      <c r="S98" s="101"/>
      <c r="X98" s="101"/>
      <c r="Y98" s="101"/>
      <c r="Z98" s="101"/>
      <c r="AA98" s="101"/>
      <c r="AB98" s="101"/>
      <c r="AC98" s="101"/>
      <c r="AD98" s="101"/>
      <c r="AE98" s="101"/>
      <c r="AF98" s="101"/>
      <c r="AG98" s="101"/>
    </row>
    <row r="99" spans="4:33">
      <c r="D99" s="98"/>
      <c r="E99" s="99"/>
      <c r="F99" s="100"/>
      <c r="G99" s="100"/>
      <c r="H99" s="99"/>
      <c r="I99" s="100"/>
      <c r="J99" s="209"/>
      <c r="K99" s="209"/>
      <c r="M99" s="101"/>
      <c r="N99" s="101"/>
      <c r="O99" s="101"/>
      <c r="P99" s="101"/>
      <c r="Q99" s="101"/>
      <c r="R99" s="101"/>
      <c r="S99" s="101"/>
      <c r="X99" s="101"/>
      <c r="Y99" s="101"/>
      <c r="Z99" s="101"/>
      <c r="AA99" s="101"/>
      <c r="AB99" s="101"/>
      <c r="AC99" s="101"/>
      <c r="AD99" s="101"/>
      <c r="AE99" s="101"/>
      <c r="AF99" s="101"/>
      <c r="AG99" s="101"/>
    </row>
    <row r="100" spans="4:33">
      <c r="D100" s="98"/>
      <c r="E100" s="99"/>
      <c r="F100" s="100"/>
      <c r="G100" s="100"/>
      <c r="H100" s="99"/>
      <c r="I100" s="100"/>
      <c r="J100" s="209"/>
      <c r="K100" s="209"/>
      <c r="M100" s="101"/>
      <c r="N100" s="101"/>
      <c r="O100" s="101"/>
      <c r="P100" s="101"/>
      <c r="Q100" s="101"/>
      <c r="R100" s="101"/>
      <c r="S100" s="101"/>
      <c r="X100" s="101"/>
      <c r="Y100" s="101"/>
      <c r="Z100" s="101"/>
      <c r="AA100" s="101"/>
      <c r="AB100" s="101"/>
      <c r="AC100" s="101"/>
      <c r="AD100" s="101"/>
      <c r="AE100" s="101"/>
      <c r="AF100" s="101"/>
      <c r="AG100" s="101"/>
    </row>
    <row r="101" spans="4:33">
      <c r="D101" s="98"/>
      <c r="E101" s="99"/>
      <c r="F101" s="100"/>
      <c r="G101" s="100"/>
      <c r="H101" s="99"/>
      <c r="I101" s="100"/>
      <c r="J101" s="209"/>
      <c r="K101" s="209"/>
      <c r="M101" s="101"/>
      <c r="N101" s="101"/>
      <c r="O101" s="101"/>
      <c r="P101" s="101"/>
      <c r="Q101" s="101"/>
      <c r="R101" s="101"/>
      <c r="S101" s="101"/>
      <c r="X101" s="101"/>
      <c r="Y101" s="101"/>
      <c r="Z101" s="101"/>
      <c r="AA101" s="101"/>
      <c r="AB101" s="101"/>
      <c r="AC101" s="101"/>
      <c r="AD101" s="101"/>
      <c r="AE101" s="101"/>
      <c r="AF101" s="101"/>
      <c r="AG101" s="101"/>
    </row>
    <row r="102" spans="4:33">
      <c r="D102" s="98"/>
      <c r="E102" s="99"/>
      <c r="F102" s="100"/>
      <c r="G102" s="100"/>
      <c r="H102" s="99"/>
      <c r="I102" s="100"/>
      <c r="J102" s="209"/>
      <c r="K102" s="209"/>
      <c r="M102" s="101"/>
      <c r="N102" s="101"/>
      <c r="O102" s="101"/>
      <c r="P102" s="101"/>
      <c r="Q102" s="101"/>
      <c r="R102" s="101"/>
      <c r="S102" s="101"/>
      <c r="X102" s="101"/>
      <c r="Y102" s="101"/>
      <c r="Z102" s="101"/>
      <c r="AA102" s="101"/>
      <c r="AB102" s="101"/>
      <c r="AC102" s="101"/>
      <c r="AD102" s="101"/>
      <c r="AE102" s="101"/>
      <c r="AF102" s="101"/>
      <c r="AG102" s="101"/>
    </row>
    <row r="103" spans="4:33">
      <c r="D103" s="98"/>
      <c r="E103" s="99"/>
      <c r="F103" s="100"/>
      <c r="G103" s="100"/>
      <c r="H103" s="99"/>
      <c r="I103" s="100"/>
      <c r="J103" s="209"/>
      <c r="K103" s="209"/>
      <c r="M103" s="101"/>
      <c r="N103" s="101"/>
      <c r="O103" s="101"/>
      <c r="P103" s="101"/>
      <c r="Q103" s="101"/>
      <c r="R103" s="101"/>
      <c r="S103" s="101"/>
      <c r="X103" s="101"/>
      <c r="Y103" s="101"/>
      <c r="Z103" s="101"/>
      <c r="AA103" s="101"/>
      <c r="AB103" s="101"/>
      <c r="AC103" s="101"/>
      <c r="AD103" s="101"/>
      <c r="AE103" s="101"/>
      <c r="AF103" s="101"/>
      <c r="AG103" s="101"/>
    </row>
    <row r="104" spans="4:33">
      <c r="D104" s="98"/>
      <c r="E104" s="99"/>
      <c r="F104" s="100"/>
      <c r="G104" s="100"/>
      <c r="H104" s="99"/>
      <c r="I104" s="100"/>
      <c r="J104" s="209"/>
      <c r="K104" s="209"/>
      <c r="M104" s="101"/>
      <c r="N104" s="101"/>
      <c r="O104" s="101"/>
      <c r="P104" s="101"/>
      <c r="Q104" s="101"/>
      <c r="R104" s="101"/>
      <c r="S104" s="101"/>
      <c r="X104" s="101"/>
      <c r="Y104" s="101"/>
      <c r="Z104" s="101"/>
      <c r="AA104" s="101"/>
      <c r="AB104" s="101"/>
      <c r="AC104" s="101"/>
      <c r="AD104" s="101"/>
      <c r="AE104" s="101"/>
      <c r="AF104" s="101"/>
      <c r="AG104" s="101"/>
    </row>
    <row r="105" spans="4:33">
      <c r="D105" s="98"/>
      <c r="E105" s="99"/>
      <c r="F105" s="100"/>
      <c r="G105" s="100"/>
      <c r="H105" s="99"/>
      <c r="I105" s="100"/>
      <c r="J105" s="209"/>
      <c r="K105" s="209"/>
      <c r="M105" s="101"/>
      <c r="N105" s="101"/>
      <c r="O105" s="101"/>
      <c r="P105" s="101"/>
      <c r="Q105" s="101"/>
      <c r="R105" s="101"/>
      <c r="S105" s="101"/>
      <c r="X105" s="101"/>
      <c r="Y105" s="101"/>
      <c r="Z105" s="101"/>
      <c r="AA105" s="101"/>
      <c r="AB105" s="101"/>
      <c r="AC105" s="101"/>
      <c r="AD105" s="101"/>
      <c r="AE105" s="101"/>
      <c r="AF105" s="101"/>
      <c r="AG105" s="101"/>
    </row>
    <row r="106" spans="4:33">
      <c r="D106" s="98"/>
      <c r="E106" s="99"/>
      <c r="F106" s="100"/>
      <c r="G106" s="100"/>
      <c r="H106" s="99"/>
      <c r="I106" s="100"/>
      <c r="J106" s="209"/>
      <c r="K106" s="209"/>
      <c r="M106" s="101"/>
      <c r="N106" s="101"/>
      <c r="O106" s="101"/>
      <c r="P106" s="101"/>
      <c r="Q106" s="101"/>
      <c r="R106" s="101"/>
      <c r="S106" s="101"/>
      <c r="X106" s="101"/>
      <c r="Y106" s="101"/>
      <c r="Z106" s="101"/>
      <c r="AA106" s="101"/>
      <c r="AB106" s="101"/>
      <c r="AC106" s="101"/>
      <c r="AD106" s="101"/>
      <c r="AE106" s="101"/>
      <c r="AF106" s="101"/>
      <c r="AG106" s="101"/>
    </row>
    <row r="107" spans="4:33">
      <c r="D107" s="98"/>
      <c r="E107" s="99"/>
      <c r="F107" s="100"/>
      <c r="G107" s="100"/>
      <c r="H107" s="99"/>
      <c r="I107" s="100"/>
      <c r="J107" s="209"/>
      <c r="K107" s="209"/>
      <c r="M107" s="101"/>
      <c r="N107" s="101"/>
      <c r="O107" s="101"/>
      <c r="P107" s="101"/>
      <c r="Q107" s="101"/>
      <c r="R107" s="101"/>
      <c r="S107" s="101"/>
      <c r="X107" s="101"/>
      <c r="Y107" s="101"/>
      <c r="Z107" s="101"/>
      <c r="AA107" s="101"/>
      <c r="AB107" s="101"/>
      <c r="AC107" s="101"/>
      <c r="AD107" s="101"/>
      <c r="AE107" s="101"/>
      <c r="AF107" s="101"/>
      <c r="AG107" s="101"/>
    </row>
    <row r="108" spans="4:33">
      <c r="D108" s="98"/>
      <c r="E108" s="99"/>
      <c r="F108" s="100"/>
      <c r="G108" s="100"/>
      <c r="H108" s="99"/>
      <c r="I108" s="100"/>
      <c r="J108" s="209"/>
      <c r="K108" s="209"/>
      <c r="M108" s="101"/>
      <c r="N108" s="101"/>
      <c r="O108" s="101"/>
      <c r="P108" s="101"/>
      <c r="Q108" s="101"/>
      <c r="R108" s="101"/>
      <c r="S108" s="101"/>
      <c r="X108" s="101"/>
      <c r="Y108" s="101"/>
      <c r="Z108" s="101"/>
      <c r="AA108" s="101"/>
      <c r="AB108" s="101"/>
      <c r="AC108" s="101"/>
      <c r="AD108" s="101"/>
      <c r="AE108" s="101"/>
      <c r="AF108" s="101"/>
      <c r="AG108" s="101"/>
    </row>
    <row r="109" spans="4:33">
      <c r="D109" s="98"/>
      <c r="E109" s="99"/>
      <c r="F109" s="100"/>
      <c r="G109" s="100"/>
      <c r="H109" s="99"/>
      <c r="I109" s="100"/>
      <c r="J109" s="209"/>
      <c r="K109" s="209"/>
      <c r="M109" s="101"/>
      <c r="N109" s="101"/>
      <c r="O109" s="101"/>
      <c r="P109" s="101"/>
      <c r="Q109" s="101"/>
      <c r="R109" s="101"/>
      <c r="S109" s="101"/>
      <c r="X109" s="101"/>
      <c r="Y109" s="101"/>
      <c r="Z109" s="101"/>
      <c r="AA109" s="101"/>
      <c r="AB109" s="101"/>
      <c r="AC109" s="101"/>
      <c r="AD109" s="101"/>
      <c r="AE109" s="101"/>
      <c r="AF109" s="101"/>
      <c r="AG109" s="101"/>
    </row>
    <row r="110" spans="4:33">
      <c r="D110" s="98"/>
      <c r="E110" s="99"/>
      <c r="F110" s="100"/>
      <c r="G110" s="100"/>
      <c r="H110" s="99"/>
      <c r="I110" s="100"/>
      <c r="J110" s="209"/>
      <c r="K110" s="209"/>
      <c r="M110" s="101"/>
      <c r="N110" s="101"/>
      <c r="O110" s="101"/>
      <c r="P110" s="101"/>
      <c r="Q110" s="101"/>
      <c r="R110" s="101"/>
      <c r="S110" s="101"/>
      <c r="X110" s="101"/>
      <c r="Y110" s="101"/>
      <c r="Z110" s="101"/>
      <c r="AA110" s="101"/>
      <c r="AB110" s="101"/>
      <c r="AC110" s="101"/>
      <c r="AD110" s="101"/>
      <c r="AE110" s="101"/>
      <c r="AF110" s="101"/>
      <c r="AG110" s="101"/>
    </row>
    <row r="111" spans="4:33">
      <c r="D111" s="98"/>
      <c r="E111" s="99"/>
      <c r="F111" s="100"/>
      <c r="G111" s="100"/>
      <c r="H111" s="99"/>
      <c r="I111" s="100"/>
      <c r="J111" s="209"/>
      <c r="K111" s="209"/>
      <c r="M111" s="101"/>
      <c r="N111" s="101"/>
      <c r="O111" s="101"/>
      <c r="P111" s="101"/>
      <c r="Q111" s="101"/>
      <c r="R111" s="101"/>
      <c r="S111" s="101"/>
      <c r="X111" s="101"/>
      <c r="Y111" s="101"/>
      <c r="Z111" s="101"/>
      <c r="AA111" s="101"/>
      <c r="AB111" s="101"/>
      <c r="AC111" s="101"/>
      <c r="AD111" s="101"/>
      <c r="AE111" s="101"/>
      <c r="AF111" s="101"/>
      <c r="AG111" s="101"/>
    </row>
    <row r="112" spans="4:33">
      <c r="D112" s="98"/>
      <c r="E112" s="99"/>
      <c r="F112" s="100"/>
      <c r="G112" s="100"/>
      <c r="H112" s="99"/>
      <c r="I112" s="100"/>
      <c r="J112" s="209"/>
      <c r="K112" s="209"/>
      <c r="M112" s="101"/>
      <c r="N112" s="101"/>
      <c r="O112" s="101"/>
      <c r="P112" s="101"/>
      <c r="Q112" s="101"/>
      <c r="R112" s="101"/>
      <c r="S112" s="101"/>
      <c r="X112" s="101"/>
      <c r="Y112" s="101"/>
      <c r="Z112" s="101"/>
      <c r="AA112" s="101"/>
      <c r="AB112" s="101"/>
      <c r="AC112" s="101"/>
      <c r="AD112" s="101"/>
      <c r="AE112" s="101"/>
      <c r="AF112" s="101"/>
      <c r="AG112" s="101"/>
    </row>
    <row r="113" spans="4:33">
      <c r="D113" s="98"/>
      <c r="E113" s="99"/>
      <c r="F113" s="100"/>
      <c r="G113" s="100"/>
      <c r="H113" s="99"/>
      <c r="I113" s="100"/>
      <c r="J113" s="209"/>
      <c r="K113" s="209"/>
      <c r="M113" s="101"/>
      <c r="N113" s="101"/>
      <c r="O113" s="101"/>
      <c r="P113" s="101"/>
      <c r="Q113" s="101"/>
      <c r="R113" s="101"/>
      <c r="S113" s="101"/>
      <c r="X113" s="101"/>
      <c r="Y113" s="101"/>
      <c r="Z113" s="101"/>
      <c r="AA113" s="101"/>
      <c r="AB113" s="101"/>
      <c r="AC113" s="101"/>
      <c r="AD113" s="101"/>
      <c r="AE113" s="101"/>
      <c r="AF113" s="101"/>
      <c r="AG113" s="101"/>
    </row>
    <row r="114" spans="4:33">
      <c r="D114" s="98"/>
      <c r="E114" s="99"/>
      <c r="F114" s="100"/>
      <c r="G114" s="100"/>
      <c r="H114" s="99"/>
      <c r="I114" s="100"/>
      <c r="J114" s="209"/>
      <c r="K114" s="209"/>
      <c r="M114" s="101"/>
      <c r="N114" s="101"/>
      <c r="O114" s="101"/>
      <c r="P114" s="101"/>
      <c r="Q114" s="101"/>
      <c r="R114" s="101"/>
      <c r="S114" s="101"/>
      <c r="X114" s="101"/>
      <c r="Y114" s="101"/>
      <c r="Z114" s="101"/>
      <c r="AA114" s="101"/>
      <c r="AB114" s="101"/>
      <c r="AC114" s="101"/>
      <c r="AD114" s="101"/>
      <c r="AE114" s="101"/>
      <c r="AF114" s="101"/>
      <c r="AG114" s="101"/>
    </row>
    <row r="115" spans="4:33">
      <c r="D115" s="98"/>
      <c r="E115" s="99"/>
      <c r="F115" s="100"/>
      <c r="G115" s="100"/>
      <c r="H115" s="99"/>
      <c r="I115" s="100"/>
      <c r="J115" s="209"/>
      <c r="K115" s="209"/>
      <c r="M115" s="101"/>
      <c r="N115" s="101"/>
      <c r="O115" s="101"/>
      <c r="P115" s="101"/>
      <c r="Q115" s="101"/>
      <c r="R115" s="101"/>
      <c r="S115" s="101"/>
      <c r="X115" s="101"/>
      <c r="Y115" s="101"/>
      <c r="Z115" s="101"/>
      <c r="AA115" s="101"/>
      <c r="AB115" s="101"/>
      <c r="AC115" s="101"/>
      <c r="AD115" s="101"/>
      <c r="AE115" s="101"/>
      <c r="AF115" s="101"/>
      <c r="AG115" s="101"/>
    </row>
    <row r="116" spans="4:33">
      <c r="D116" s="98"/>
      <c r="E116" s="99"/>
      <c r="F116" s="100"/>
      <c r="G116" s="100"/>
      <c r="H116" s="99"/>
      <c r="I116" s="100"/>
      <c r="J116" s="209"/>
      <c r="K116" s="209"/>
      <c r="M116" s="101"/>
      <c r="N116" s="101"/>
      <c r="O116" s="101"/>
      <c r="P116" s="101"/>
      <c r="Q116" s="101"/>
      <c r="R116" s="101"/>
      <c r="S116" s="101"/>
      <c r="X116" s="101"/>
      <c r="Y116" s="101"/>
      <c r="Z116" s="101"/>
      <c r="AA116" s="101"/>
      <c r="AB116" s="101"/>
      <c r="AC116" s="101"/>
      <c r="AD116" s="101"/>
      <c r="AE116" s="101"/>
      <c r="AF116" s="101"/>
      <c r="AG116" s="101"/>
    </row>
    <row r="117" spans="4:33">
      <c r="D117" s="98"/>
      <c r="E117" s="99"/>
      <c r="F117" s="100"/>
      <c r="G117" s="100"/>
      <c r="H117" s="99"/>
      <c r="I117" s="100"/>
      <c r="J117" s="209"/>
      <c r="K117" s="209"/>
      <c r="M117" s="101"/>
      <c r="N117" s="101"/>
      <c r="O117" s="101"/>
      <c r="P117" s="101"/>
      <c r="Q117" s="101"/>
      <c r="R117" s="101"/>
      <c r="S117" s="101"/>
      <c r="X117" s="101"/>
      <c r="Y117" s="101"/>
      <c r="Z117" s="101"/>
      <c r="AA117" s="101"/>
      <c r="AB117" s="101"/>
      <c r="AC117" s="101"/>
      <c r="AD117" s="101"/>
      <c r="AE117" s="101"/>
      <c r="AF117" s="101"/>
      <c r="AG117" s="101"/>
    </row>
    <row r="118" spans="4:33">
      <c r="D118" s="98"/>
      <c r="E118" s="99"/>
      <c r="F118" s="100"/>
      <c r="G118" s="100"/>
      <c r="H118" s="99"/>
      <c r="I118" s="100"/>
      <c r="J118" s="209"/>
      <c r="K118" s="209"/>
      <c r="M118" s="101"/>
      <c r="N118" s="101"/>
      <c r="O118" s="101"/>
      <c r="P118" s="101"/>
      <c r="Q118" s="101"/>
      <c r="R118" s="101"/>
      <c r="S118" s="101"/>
      <c r="X118" s="101"/>
      <c r="Y118" s="101"/>
      <c r="Z118" s="101"/>
      <c r="AA118" s="101"/>
      <c r="AB118" s="101"/>
      <c r="AC118" s="101"/>
      <c r="AD118" s="101"/>
      <c r="AE118" s="101"/>
      <c r="AF118" s="101"/>
      <c r="AG118" s="101"/>
    </row>
    <row r="119" spans="4:33">
      <c r="D119" s="98"/>
      <c r="E119" s="99"/>
      <c r="F119" s="100"/>
      <c r="G119" s="100"/>
      <c r="H119" s="99"/>
      <c r="I119" s="100"/>
      <c r="J119" s="209"/>
      <c r="K119" s="209"/>
      <c r="M119" s="101"/>
      <c r="N119" s="101"/>
      <c r="O119" s="101"/>
      <c r="P119" s="101"/>
      <c r="Q119" s="101"/>
      <c r="R119" s="101"/>
      <c r="S119" s="101"/>
      <c r="X119" s="101"/>
      <c r="Y119" s="101"/>
      <c r="Z119" s="101"/>
      <c r="AA119" s="101"/>
      <c r="AB119" s="101"/>
      <c r="AC119" s="101"/>
      <c r="AD119" s="101"/>
      <c r="AE119" s="101"/>
      <c r="AF119" s="101"/>
      <c r="AG119" s="101"/>
    </row>
    <row r="120" spans="4:33">
      <c r="D120" s="98"/>
      <c r="E120" s="99"/>
      <c r="F120" s="100"/>
      <c r="G120" s="100"/>
      <c r="H120" s="99"/>
      <c r="I120" s="100"/>
      <c r="J120" s="209"/>
      <c r="K120" s="209"/>
      <c r="M120" s="101"/>
      <c r="N120" s="101"/>
      <c r="O120" s="101"/>
      <c r="P120" s="101"/>
      <c r="Q120" s="101"/>
      <c r="R120" s="101"/>
      <c r="S120" s="101"/>
      <c r="X120" s="101"/>
      <c r="Y120" s="101"/>
      <c r="Z120" s="101"/>
      <c r="AA120" s="101"/>
      <c r="AB120" s="101"/>
      <c r="AC120" s="101"/>
      <c r="AD120" s="101"/>
      <c r="AE120" s="101"/>
      <c r="AF120" s="101"/>
      <c r="AG120" s="101"/>
    </row>
    <row r="121" spans="4:33">
      <c r="D121" s="98"/>
      <c r="E121" s="99"/>
      <c r="F121" s="100"/>
      <c r="G121" s="100"/>
      <c r="H121" s="99"/>
      <c r="I121" s="100"/>
      <c r="J121" s="209"/>
      <c r="K121" s="209"/>
      <c r="M121" s="101"/>
      <c r="N121" s="101"/>
      <c r="O121" s="101"/>
      <c r="P121" s="101"/>
      <c r="Q121" s="101"/>
      <c r="R121" s="101"/>
      <c r="S121" s="101"/>
      <c r="X121" s="101"/>
      <c r="Y121" s="101"/>
      <c r="Z121" s="101"/>
      <c r="AA121" s="101"/>
      <c r="AB121" s="101"/>
      <c r="AC121" s="101"/>
      <c r="AD121" s="101"/>
      <c r="AE121" s="101"/>
      <c r="AF121" s="101"/>
      <c r="AG121" s="101"/>
    </row>
    <row r="122" spans="4:33">
      <c r="D122" s="98"/>
      <c r="E122" s="99"/>
      <c r="F122" s="100"/>
      <c r="G122" s="100"/>
      <c r="H122" s="99"/>
      <c r="I122" s="100"/>
      <c r="J122" s="209"/>
      <c r="K122" s="209"/>
      <c r="M122" s="101"/>
      <c r="N122" s="101"/>
      <c r="O122" s="101"/>
      <c r="P122" s="101"/>
      <c r="Q122" s="101"/>
      <c r="R122" s="101"/>
      <c r="S122" s="101"/>
      <c r="X122" s="101"/>
      <c r="Y122" s="101"/>
      <c r="Z122" s="101"/>
      <c r="AA122" s="101"/>
      <c r="AB122" s="101"/>
      <c r="AC122" s="101"/>
      <c r="AD122" s="101"/>
      <c r="AE122" s="101"/>
      <c r="AF122" s="101"/>
      <c r="AG122" s="101"/>
    </row>
    <row r="123" spans="4:33">
      <c r="D123" s="98"/>
      <c r="E123" s="99"/>
      <c r="F123" s="100"/>
      <c r="G123" s="100"/>
      <c r="H123" s="99"/>
      <c r="I123" s="100"/>
      <c r="J123" s="209"/>
      <c r="K123" s="209"/>
      <c r="M123" s="101"/>
      <c r="N123" s="101"/>
      <c r="O123" s="101"/>
      <c r="P123" s="101"/>
      <c r="Q123" s="101"/>
      <c r="R123" s="101"/>
      <c r="S123" s="101"/>
      <c r="X123" s="101"/>
      <c r="Y123" s="101"/>
      <c r="Z123" s="101"/>
      <c r="AA123" s="101"/>
      <c r="AB123" s="101"/>
      <c r="AC123" s="101"/>
      <c r="AD123" s="101"/>
      <c r="AE123" s="101"/>
      <c r="AF123" s="101"/>
      <c r="AG123" s="101"/>
    </row>
    <row r="124" spans="4:33">
      <c r="D124" s="98"/>
      <c r="E124" s="99"/>
      <c r="F124" s="100"/>
      <c r="G124" s="100"/>
      <c r="H124" s="99"/>
      <c r="I124" s="100"/>
      <c r="J124" s="209"/>
      <c r="K124" s="209"/>
      <c r="M124" s="101"/>
      <c r="N124" s="101"/>
      <c r="O124" s="101"/>
      <c r="P124" s="101"/>
      <c r="Q124" s="101"/>
      <c r="R124" s="101"/>
      <c r="S124" s="101"/>
      <c r="X124" s="101"/>
      <c r="Y124" s="101"/>
      <c r="Z124" s="101"/>
      <c r="AA124" s="101"/>
      <c r="AB124" s="101"/>
      <c r="AC124" s="101"/>
      <c r="AD124" s="101"/>
      <c r="AE124" s="101"/>
      <c r="AF124" s="101"/>
      <c r="AG124" s="101"/>
    </row>
    <row r="125" spans="4:33">
      <c r="D125" s="98"/>
      <c r="E125" s="99"/>
      <c r="F125" s="100"/>
      <c r="G125" s="100"/>
      <c r="H125" s="99"/>
      <c r="I125" s="100"/>
      <c r="J125" s="209"/>
      <c r="K125" s="209"/>
      <c r="M125" s="101"/>
      <c r="N125" s="101"/>
      <c r="O125" s="101"/>
      <c r="P125" s="101"/>
      <c r="Q125" s="101"/>
      <c r="R125" s="101"/>
      <c r="S125" s="101"/>
      <c r="X125" s="101"/>
      <c r="Y125" s="101"/>
      <c r="Z125" s="101"/>
      <c r="AA125" s="101"/>
      <c r="AB125" s="101"/>
      <c r="AC125" s="101"/>
      <c r="AD125" s="101"/>
      <c r="AE125" s="101"/>
      <c r="AF125" s="101"/>
      <c r="AG125" s="101"/>
    </row>
    <row r="126" spans="4:33">
      <c r="D126" s="98"/>
      <c r="E126" s="99"/>
      <c r="F126" s="100"/>
      <c r="G126" s="100"/>
      <c r="H126" s="99"/>
      <c r="I126" s="100"/>
      <c r="J126" s="209"/>
      <c r="K126" s="209"/>
      <c r="M126" s="101"/>
      <c r="N126" s="101"/>
      <c r="O126" s="101"/>
      <c r="P126" s="101"/>
      <c r="Q126" s="101"/>
      <c r="R126" s="101"/>
      <c r="S126" s="101"/>
      <c r="X126" s="101"/>
      <c r="Y126" s="101"/>
      <c r="Z126" s="101"/>
      <c r="AA126" s="101"/>
      <c r="AB126" s="101"/>
      <c r="AC126" s="101"/>
      <c r="AD126" s="101"/>
      <c r="AE126" s="101"/>
      <c r="AF126" s="101"/>
      <c r="AG126" s="101"/>
    </row>
    <row r="127" spans="4:33">
      <c r="D127" s="98"/>
      <c r="E127" s="99"/>
      <c r="F127" s="100"/>
      <c r="G127" s="100"/>
      <c r="H127" s="99"/>
      <c r="I127" s="100"/>
      <c r="J127" s="209"/>
      <c r="K127" s="209"/>
      <c r="M127" s="101"/>
      <c r="N127" s="101"/>
      <c r="O127" s="101"/>
      <c r="P127" s="101"/>
      <c r="Q127" s="101"/>
      <c r="R127" s="101"/>
      <c r="S127" s="101"/>
      <c r="X127" s="101"/>
      <c r="Y127" s="101"/>
      <c r="Z127" s="101"/>
      <c r="AA127" s="101"/>
      <c r="AB127" s="101"/>
      <c r="AC127" s="101"/>
      <c r="AD127" s="101"/>
      <c r="AE127" s="101"/>
      <c r="AF127" s="101"/>
      <c r="AG127" s="101"/>
    </row>
    <row r="128" spans="4:33">
      <c r="D128" s="98"/>
      <c r="E128" s="99"/>
      <c r="F128" s="100"/>
      <c r="G128" s="100"/>
      <c r="H128" s="99"/>
      <c r="I128" s="100"/>
      <c r="J128" s="209"/>
      <c r="K128" s="209"/>
      <c r="M128" s="101"/>
      <c r="N128" s="101"/>
      <c r="O128" s="101"/>
      <c r="P128" s="101"/>
      <c r="Q128" s="101"/>
      <c r="R128" s="101"/>
      <c r="S128" s="101"/>
      <c r="X128" s="101"/>
      <c r="Y128" s="101"/>
      <c r="Z128" s="101"/>
      <c r="AA128" s="101"/>
      <c r="AB128" s="101"/>
      <c r="AC128" s="101"/>
      <c r="AD128" s="101"/>
      <c r="AE128" s="101"/>
      <c r="AF128" s="101"/>
      <c r="AG128" s="101"/>
    </row>
    <row r="129" spans="4:33">
      <c r="D129" s="98"/>
      <c r="E129" s="99"/>
      <c r="F129" s="100"/>
      <c r="G129" s="100"/>
      <c r="H129" s="99"/>
      <c r="I129" s="100"/>
      <c r="J129" s="209"/>
      <c r="K129" s="209"/>
      <c r="M129" s="101"/>
      <c r="N129" s="101"/>
      <c r="O129" s="101"/>
      <c r="P129" s="101"/>
      <c r="Q129" s="101"/>
      <c r="R129" s="101"/>
      <c r="S129" s="101"/>
      <c r="X129" s="101"/>
      <c r="Y129" s="101"/>
      <c r="Z129" s="101"/>
      <c r="AA129" s="101"/>
      <c r="AB129" s="101"/>
      <c r="AC129" s="101"/>
      <c r="AD129" s="101"/>
      <c r="AE129" s="101"/>
      <c r="AF129" s="101"/>
      <c r="AG129" s="101"/>
    </row>
    <row r="130" spans="4:33">
      <c r="D130" s="98"/>
      <c r="E130" s="99"/>
      <c r="F130" s="100"/>
      <c r="G130" s="100"/>
      <c r="H130" s="99"/>
      <c r="I130" s="100"/>
      <c r="J130" s="209"/>
      <c r="K130" s="209"/>
      <c r="M130" s="101"/>
      <c r="N130" s="101"/>
      <c r="O130" s="101"/>
      <c r="P130" s="101"/>
      <c r="Q130" s="101"/>
      <c r="R130" s="101"/>
      <c r="S130" s="101"/>
      <c r="X130" s="101"/>
      <c r="Y130" s="101"/>
      <c r="Z130" s="101"/>
      <c r="AA130" s="101"/>
      <c r="AB130" s="101"/>
      <c r="AC130" s="101"/>
      <c r="AD130" s="101"/>
      <c r="AE130" s="101"/>
      <c r="AF130" s="101"/>
      <c r="AG130" s="101"/>
    </row>
    <row r="131" spans="4:33">
      <c r="D131" s="98"/>
      <c r="E131" s="99"/>
      <c r="F131" s="100"/>
      <c r="G131" s="100"/>
      <c r="H131" s="99"/>
      <c r="I131" s="100"/>
      <c r="J131" s="209"/>
      <c r="K131" s="209"/>
      <c r="M131" s="101"/>
      <c r="N131" s="101"/>
      <c r="O131" s="101"/>
      <c r="P131" s="101"/>
      <c r="Q131" s="101"/>
      <c r="R131" s="101"/>
      <c r="S131" s="101"/>
      <c r="X131" s="101"/>
      <c r="Y131" s="101"/>
      <c r="Z131" s="101"/>
      <c r="AA131" s="101"/>
      <c r="AB131" s="101"/>
      <c r="AC131" s="101"/>
      <c r="AD131" s="101"/>
      <c r="AE131" s="101"/>
      <c r="AF131" s="101"/>
      <c r="AG131" s="101"/>
    </row>
    <row r="132" spans="4:33">
      <c r="D132" s="98"/>
      <c r="E132" s="99"/>
      <c r="F132" s="100"/>
      <c r="G132" s="100"/>
      <c r="H132" s="99"/>
      <c r="I132" s="100"/>
      <c r="J132" s="209"/>
      <c r="K132" s="209"/>
      <c r="M132" s="101"/>
      <c r="N132" s="101"/>
      <c r="O132" s="101"/>
      <c r="P132" s="101"/>
      <c r="Q132" s="101"/>
      <c r="R132" s="101"/>
      <c r="S132" s="101"/>
      <c r="X132" s="101"/>
      <c r="Y132" s="101"/>
      <c r="Z132" s="101"/>
      <c r="AA132" s="101"/>
      <c r="AB132" s="101"/>
      <c r="AC132" s="101"/>
      <c r="AD132" s="101"/>
      <c r="AE132" s="101"/>
      <c r="AF132" s="101"/>
      <c r="AG132" s="101"/>
    </row>
    <row r="133" spans="4:33">
      <c r="D133" s="98"/>
      <c r="E133" s="99"/>
      <c r="F133" s="100"/>
      <c r="G133" s="100"/>
      <c r="H133" s="99"/>
      <c r="I133" s="100"/>
      <c r="J133" s="209"/>
      <c r="K133" s="209"/>
      <c r="M133" s="101"/>
      <c r="N133" s="101"/>
      <c r="O133" s="101"/>
      <c r="P133" s="101"/>
      <c r="Q133" s="101"/>
      <c r="R133" s="101"/>
      <c r="S133" s="101"/>
      <c r="X133" s="101"/>
      <c r="Y133" s="101"/>
      <c r="Z133" s="101"/>
      <c r="AA133" s="101"/>
      <c r="AB133" s="101"/>
      <c r="AC133" s="101"/>
      <c r="AD133" s="101"/>
      <c r="AE133" s="101"/>
      <c r="AF133" s="101"/>
      <c r="AG133" s="101"/>
    </row>
    <row r="134" spans="4:33">
      <c r="D134" s="98"/>
      <c r="E134" s="99"/>
      <c r="F134" s="100"/>
      <c r="G134" s="100"/>
      <c r="H134" s="99"/>
      <c r="I134" s="100"/>
      <c r="J134" s="209"/>
      <c r="K134" s="209"/>
      <c r="M134" s="101"/>
      <c r="N134" s="101"/>
      <c r="O134" s="101"/>
      <c r="P134" s="101"/>
      <c r="Q134" s="101"/>
      <c r="R134" s="101"/>
      <c r="S134" s="101"/>
      <c r="X134" s="101"/>
      <c r="Y134" s="101"/>
      <c r="Z134" s="101"/>
      <c r="AA134" s="101"/>
      <c r="AB134" s="101"/>
      <c r="AC134" s="101"/>
      <c r="AD134" s="101"/>
      <c r="AE134" s="101"/>
      <c r="AF134" s="101"/>
      <c r="AG134" s="101"/>
    </row>
    <row r="135" spans="4:33">
      <c r="D135" s="98"/>
      <c r="E135" s="99"/>
      <c r="F135" s="100"/>
      <c r="G135" s="100"/>
      <c r="H135" s="99"/>
      <c r="I135" s="100"/>
      <c r="J135" s="209"/>
      <c r="K135" s="209"/>
      <c r="M135" s="101"/>
      <c r="N135" s="101"/>
      <c r="O135" s="101"/>
      <c r="P135" s="101"/>
      <c r="Q135" s="101"/>
      <c r="R135" s="101"/>
      <c r="S135" s="101"/>
      <c r="X135" s="101"/>
      <c r="Y135" s="101"/>
      <c r="Z135" s="101"/>
      <c r="AA135" s="101"/>
      <c r="AB135" s="101"/>
      <c r="AC135" s="101"/>
      <c r="AD135" s="101"/>
      <c r="AE135" s="101"/>
      <c r="AF135" s="101"/>
      <c r="AG135" s="101"/>
    </row>
    <row r="136" spans="4:33">
      <c r="D136" s="98"/>
      <c r="E136" s="99"/>
      <c r="F136" s="100"/>
      <c r="G136" s="100"/>
      <c r="H136" s="99"/>
      <c r="I136" s="100"/>
      <c r="J136" s="209"/>
      <c r="K136" s="209"/>
      <c r="M136" s="101"/>
      <c r="N136" s="101"/>
      <c r="O136" s="101"/>
      <c r="P136" s="101"/>
      <c r="Q136" s="101"/>
      <c r="R136" s="101"/>
      <c r="S136" s="101"/>
      <c r="X136" s="101"/>
      <c r="Y136" s="101"/>
      <c r="Z136" s="101"/>
      <c r="AA136" s="101"/>
      <c r="AB136" s="101"/>
      <c r="AC136" s="101"/>
      <c r="AD136" s="101"/>
      <c r="AE136" s="101"/>
      <c r="AF136" s="101"/>
      <c r="AG136" s="101"/>
    </row>
    <row r="137" spans="4:33">
      <c r="D137" s="98"/>
      <c r="E137" s="99"/>
      <c r="F137" s="100"/>
      <c r="G137" s="100"/>
      <c r="H137" s="99"/>
      <c r="I137" s="100"/>
      <c r="J137" s="209"/>
      <c r="K137" s="209"/>
      <c r="M137" s="101"/>
      <c r="N137" s="101"/>
      <c r="O137" s="101"/>
      <c r="P137" s="101"/>
      <c r="Q137" s="101"/>
      <c r="R137" s="101"/>
      <c r="S137" s="101"/>
      <c r="X137" s="101"/>
      <c r="Y137" s="101"/>
      <c r="Z137" s="101"/>
      <c r="AA137" s="101"/>
      <c r="AB137" s="101"/>
      <c r="AC137" s="101"/>
      <c r="AD137" s="101"/>
      <c r="AE137" s="101"/>
      <c r="AF137" s="101"/>
      <c r="AG137" s="101"/>
    </row>
    <row r="138" spans="4:33">
      <c r="D138" s="98"/>
      <c r="E138" s="99"/>
      <c r="F138" s="100"/>
      <c r="G138" s="100"/>
      <c r="H138" s="99"/>
      <c r="I138" s="100"/>
      <c r="J138" s="209"/>
      <c r="K138" s="209"/>
      <c r="M138" s="101"/>
      <c r="N138" s="101"/>
      <c r="O138" s="101"/>
      <c r="P138" s="101"/>
      <c r="Q138" s="101"/>
      <c r="R138" s="101"/>
      <c r="S138" s="101"/>
      <c r="X138" s="101"/>
      <c r="Y138" s="101"/>
      <c r="Z138" s="101"/>
      <c r="AA138" s="101"/>
      <c r="AB138" s="101"/>
      <c r="AC138" s="101"/>
      <c r="AD138" s="101"/>
      <c r="AE138" s="101"/>
      <c r="AF138" s="101"/>
      <c r="AG138" s="101"/>
    </row>
    <row r="139" spans="4:33">
      <c r="D139" s="98"/>
      <c r="E139" s="99"/>
      <c r="F139" s="100"/>
      <c r="G139" s="100"/>
      <c r="H139" s="99"/>
      <c r="I139" s="100"/>
      <c r="J139" s="209"/>
      <c r="K139" s="209"/>
      <c r="M139" s="101"/>
      <c r="N139" s="101"/>
      <c r="O139" s="101"/>
      <c r="P139" s="101"/>
      <c r="Q139" s="101"/>
      <c r="R139" s="101"/>
      <c r="S139" s="101"/>
      <c r="X139" s="101"/>
      <c r="Y139" s="101"/>
      <c r="Z139" s="101"/>
      <c r="AA139" s="101"/>
      <c r="AB139" s="101"/>
      <c r="AC139" s="101"/>
      <c r="AD139" s="101"/>
      <c r="AE139" s="101"/>
      <c r="AF139" s="101"/>
      <c r="AG139" s="101"/>
    </row>
    <row r="140" spans="4:33">
      <c r="D140" s="98"/>
      <c r="E140" s="99"/>
      <c r="F140" s="100"/>
      <c r="G140" s="100"/>
      <c r="H140" s="99"/>
      <c r="I140" s="100"/>
      <c r="J140" s="209"/>
      <c r="K140" s="209"/>
      <c r="M140" s="101"/>
      <c r="N140" s="101"/>
      <c r="O140" s="101"/>
      <c r="P140" s="101"/>
      <c r="Q140" s="101"/>
      <c r="R140" s="101"/>
      <c r="S140" s="101"/>
      <c r="X140" s="101"/>
      <c r="Y140" s="101"/>
      <c r="Z140" s="101"/>
      <c r="AA140" s="101"/>
      <c r="AB140" s="101"/>
      <c r="AC140" s="101"/>
      <c r="AD140" s="101"/>
      <c r="AE140" s="101"/>
      <c r="AF140" s="101"/>
      <c r="AG140" s="101"/>
    </row>
    <row r="141" spans="4:33">
      <c r="D141" s="98"/>
      <c r="E141" s="99"/>
      <c r="F141" s="100"/>
      <c r="G141" s="100"/>
      <c r="H141" s="99"/>
      <c r="I141" s="100"/>
      <c r="J141" s="209"/>
      <c r="K141" s="209"/>
      <c r="M141" s="101"/>
      <c r="N141" s="101"/>
      <c r="O141" s="101"/>
      <c r="P141" s="101"/>
      <c r="Q141" s="101"/>
      <c r="R141" s="101"/>
      <c r="S141" s="101"/>
      <c r="X141" s="101"/>
      <c r="Y141" s="101"/>
      <c r="Z141" s="101"/>
      <c r="AA141" s="101"/>
      <c r="AB141" s="101"/>
      <c r="AC141" s="101"/>
      <c r="AD141" s="101"/>
      <c r="AE141" s="101"/>
      <c r="AF141" s="101"/>
      <c r="AG141" s="101"/>
    </row>
    <row r="142" spans="4:33">
      <c r="D142" s="98"/>
      <c r="E142" s="99"/>
      <c r="F142" s="100"/>
      <c r="G142" s="100"/>
      <c r="H142" s="99"/>
      <c r="I142" s="100"/>
      <c r="J142" s="209"/>
      <c r="K142" s="209"/>
      <c r="M142" s="101"/>
      <c r="N142" s="101"/>
      <c r="O142" s="101"/>
      <c r="P142" s="101"/>
      <c r="Q142" s="101"/>
      <c r="R142" s="101"/>
      <c r="S142" s="101"/>
      <c r="X142" s="101"/>
      <c r="Y142" s="101"/>
      <c r="Z142" s="101"/>
      <c r="AA142" s="101"/>
      <c r="AB142" s="101"/>
      <c r="AC142" s="101"/>
      <c r="AD142" s="101"/>
      <c r="AE142" s="101"/>
      <c r="AF142" s="101"/>
      <c r="AG142" s="101"/>
    </row>
    <row r="143" spans="4:33">
      <c r="D143" s="98"/>
      <c r="E143" s="99"/>
      <c r="F143" s="100"/>
      <c r="G143" s="100"/>
      <c r="H143" s="99"/>
      <c r="I143" s="100"/>
      <c r="J143" s="209"/>
      <c r="K143" s="209"/>
      <c r="M143" s="101"/>
      <c r="N143" s="101"/>
      <c r="O143" s="101"/>
      <c r="P143" s="101"/>
      <c r="Q143" s="101"/>
      <c r="R143" s="101"/>
      <c r="S143" s="101"/>
      <c r="X143" s="101"/>
      <c r="Y143" s="101"/>
      <c r="Z143" s="101"/>
      <c r="AA143" s="101"/>
      <c r="AB143" s="101"/>
      <c r="AC143" s="101"/>
      <c r="AD143" s="101"/>
      <c r="AE143" s="101"/>
      <c r="AF143" s="101"/>
      <c r="AG143" s="101"/>
    </row>
    <row r="144" spans="4:33">
      <c r="D144" s="98"/>
      <c r="E144" s="99"/>
      <c r="F144" s="100"/>
      <c r="G144" s="100"/>
      <c r="H144" s="99"/>
      <c r="I144" s="100"/>
      <c r="J144" s="209"/>
      <c r="K144" s="209"/>
      <c r="M144" s="101"/>
      <c r="N144" s="101"/>
      <c r="O144" s="101"/>
      <c r="P144" s="101"/>
      <c r="Q144" s="101"/>
      <c r="R144" s="101"/>
      <c r="S144" s="101"/>
      <c r="X144" s="101"/>
      <c r="Y144" s="101"/>
      <c r="Z144" s="101"/>
      <c r="AA144" s="101"/>
      <c r="AB144" s="101"/>
      <c r="AC144" s="101"/>
      <c r="AD144" s="101"/>
      <c r="AE144" s="101"/>
      <c r="AF144" s="101"/>
      <c r="AG144" s="101"/>
    </row>
    <row r="145" spans="4:33">
      <c r="D145" s="98"/>
      <c r="E145" s="99"/>
      <c r="F145" s="100"/>
      <c r="G145" s="100"/>
      <c r="H145" s="99"/>
      <c r="I145" s="100"/>
      <c r="J145" s="209"/>
      <c r="K145" s="209"/>
      <c r="M145" s="101"/>
      <c r="N145" s="101"/>
      <c r="O145" s="101"/>
      <c r="P145" s="101"/>
      <c r="Q145" s="101"/>
      <c r="R145" s="101"/>
      <c r="S145" s="101"/>
      <c r="X145" s="101"/>
      <c r="Y145" s="101"/>
      <c r="Z145" s="101"/>
      <c r="AA145" s="101"/>
      <c r="AB145" s="101"/>
      <c r="AC145" s="101"/>
      <c r="AD145" s="101"/>
      <c r="AE145" s="101"/>
      <c r="AF145" s="101"/>
      <c r="AG145" s="101"/>
    </row>
    <row r="146" spans="4:33">
      <c r="D146" s="98"/>
      <c r="E146" s="99"/>
      <c r="F146" s="100"/>
      <c r="G146" s="100"/>
      <c r="H146" s="99"/>
      <c r="I146" s="100"/>
      <c r="J146" s="209"/>
      <c r="K146" s="209"/>
      <c r="M146" s="101"/>
      <c r="N146" s="101"/>
      <c r="O146" s="101"/>
      <c r="P146" s="101"/>
      <c r="Q146" s="101"/>
      <c r="R146" s="101"/>
      <c r="S146" s="101"/>
      <c r="X146" s="101"/>
      <c r="Y146" s="101"/>
      <c r="Z146" s="101"/>
      <c r="AA146" s="101"/>
      <c r="AB146" s="101"/>
      <c r="AC146" s="101"/>
      <c r="AD146" s="101"/>
      <c r="AE146" s="101"/>
      <c r="AF146" s="101"/>
      <c r="AG146" s="101"/>
    </row>
    <row r="147" spans="4:33">
      <c r="D147" s="98"/>
      <c r="E147" s="99"/>
      <c r="F147" s="100"/>
      <c r="G147" s="100"/>
      <c r="H147" s="99"/>
      <c r="I147" s="100"/>
      <c r="J147" s="209"/>
      <c r="K147" s="209"/>
      <c r="M147" s="101"/>
      <c r="N147" s="101"/>
      <c r="O147" s="101"/>
      <c r="P147" s="101"/>
      <c r="Q147" s="101"/>
      <c r="R147" s="101"/>
      <c r="S147" s="101"/>
      <c r="X147" s="101"/>
      <c r="Y147" s="101"/>
      <c r="Z147" s="101"/>
      <c r="AA147" s="101"/>
      <c r="AB147" s="101"/>
      <c r="AC147" s="101"/>
      <c r="AD147" s="101"/>
      <c r="AE147" s="101"/>
      <c r="AF147" s="101"/>
      <c r="AG147" s="101"/>
    </row>
    <row r="148" spans="4:33">
      <c r="D148" s="98"/>
      <c r="E148" s="99"/>
      <c r="F148" s="100"/>
      <c r="G148" s="100"/>
      <c r="H148" s="99"/>
      <c r="I148" s="100"/>
      <c r="J148" s="209"/>
      <c r="K148" s="209"/>
      <c r="M148" s="101"/>
      <c r="N148" s="101"/>
      <c r="O148" s="101"/>
      <c r="P148" s="101"/>
      <c r="Q148" s="101"/>
      <c r="R148" s="101"/>
      <c r="S148" s="101"/>
      <c r="X148" s="101"/>
      <c r="Y148" s="101"/>
      <c r="Z148" s="101"/>
      <c r="AA148" s="101"/>
      <c r="AB148" s="101"/>
      <c r="AC148" s="101"/>
      <c r="AD148" s="101"/>
      <c r="AE148" s="101"/>
      <c r="AF148" s="101"/>
      <c r="AG148" s="101"/>
    </row>
    <row r="149" spans="4:33">
      <c r="D149" s="98"/>
      <c r="E149" s="99"/>
      <c r="F149" s="100"/>
      <c r="G149" s="100"/>
      <c r="H149" s="99"/>
      <c r="I149" s="100"/>
      <c r="J149" s="209"/>
      <c r="K149" s="209"/>
      <c r="M149" s="101"/>
      <c r="N149" s="101"/>
      <c r="O149" s="101"/>
      <c r="P149" s="101"/>
      <c r="Q149" s="101"/>
      <c r="R149" s="101"/>
      <c r="S149" s="101"/>
      <c r="X149" s="101"/>
      <c r="Y149" s="101"/>
      <c r="Z149" s="101"/>
      <c r="AA149" s="101"/>
      <c r="AB149" s="101"/>
      <c r="AC149" s="101"/>
      <c r="AD149" s="101"/>
      <c r="AE149" s="101"/>
      <c r="AF149" s="101"/>
      <c r="AG149" s="101"/>
    </row>
    <row r="150" spans="4:33">
      <c r="D150" s="98"/>
      <c r="E150" s="99"/>
      <c r="F150" s="100"/>
      <c r="G150" s="100"/>
      <c r="H150" s="99"/>
      <c r="I150" s="100"/>
      <c r="J150" s="209"/>
      <c r="K150" s="209"/>
      <c r="M150" s="101"/>
      <c r="N150" s="101"/>
      <c r="O150" s="101"/>
      <c r="P150" s="101"/>
      <c r="Q150" s="101"/>
      <c r="R150" s="101"/>
      <c r="S150" s="101"/>
      <c r="X150" s="101"/>
      <c r="Y150" s="101"/>
      <c r="Z150" s="101"/>
      <c r="AA150" s="101"/>
      <c r="AB150" s="101"/>
      <c r="AC150" s="101"/>
      <c r="AD150" s="101"/>
      <c r="AE150" s="101"/>
      <c r="AF150" s="101"/>
      <c r="AG150" s="101"/>
    </row>
    <row r="151" spans="4:33">
      <c r="D151" s="98"/>
      <c r="E151" s="99"/>
      <c r="F151" s="100"/>
      <c r="G151" s="100"/>
      <c r="H151" s="99"/>
      <c r="I151" s="100"/>
      <c r="J151" s="209"/>
      <c r="K151" s="209"/>
      <c r="M151" s="101"/>
      <c r="N151" s="101"/>
      <c r="O151" s="101"/>
      <c r="P151" s="101"/>
      <c r="Q151" s="101"/>
      <c r="R151" s="101"/>
      <c r="S151" s="101"/>
      <c r="X151" s="101"/>
      <c r="Y151" s="101"/>
      <c r="Z151" s="101"/>
      <c r="AA151" s="101"/>
      <c r="AB151" s="101"/>
      <c r="AC151" s="101"/>
      <c r="AD151" s="101"/>
      <c r="AE151" s="101"/>
      <c r="AF151" s="101"/>
      <c r="AG151" s="101"/>
    </row>
    <row r="152" spans="4:33">
      <c r="D152" s="98"/>
      <c r="E152" s="99"/>
      <c r="F152" s="100"/>
      <c r="G152" s="100"/>
      <c r="H152" s="99"/>
      <c r="I152" s="100"/>
      <c r="J152" s="209"/>
      <c r="K152" s="209"/>
      <c r="M152" s="101"/>
      <c r="N152" s="101"/>
      <c r="O152" s="101"/>
      <c r="P152" s="101"/>
      <c r="Q152" s="101"/>
      <c r="R152" s="101"/>
      <c r="S152" s="101"/>
      <c r="X152" s="101"/>
      <c r="Y152" s="101"/>
      <c r="Z152" s="101"/>
      <c r="AA152" s="101"/>
      <c r="AB152" s="101"/>
      <c r="AC152" s="101"/>
      <c r="AD152" s="101"/>
      <c r="AE152" s="101"/>
      <c r="AF152" s="101"/>
      <c r="AG152" s="101"/>
    </row>
    <row r="153" spans="4:33">
      <c r="D153" s="98"/>
      <c r="E153" s="99"/>
      <c r="F153" s="100"/>
      <c r="G153" s="100"/>
      <c r="H153" s="99"/>
      <c r="I153" s="100"/>
      <c r="J153" s="209"/>
      <c r="K153" s="209"/>
      <c r="M153" s="101"/>
      <c r="N153" s="101"/>
      <c r="O153" s="101"/>
      <c r="P153" s="101"/>
      <c r="Q153" s="101"/>
      <c r="R153" s="101"/>
      <c r="S153" s="101"/>
      <c r="X153" s="101"/>
      <c r="Y153" s="101"/>
      <c r="Z153" s="101"/>
      <c r="AA153" s="101"/>
      <c r="AB153" s="101"/>
      <c r="AC153" s="101"/>
      <c r="AD153" s="101"/>
      <c r="AE153" s="101"/>
      <c r="AF153" s="101"/>
      <c r="AG153" s="101"/>
    </row>
    <row r="154" spans="4:33">
      <c r="D154" s="98"/>
      <c r="E154" s="99"/>
      <c r="F154" s="100"/>
      <c r="G154" s="100"/>
      <c r="H154" s="99"/>
      <c r="I154" s="100"/>
      <c r="J154" s="209"/>
      <c r="K154" s="209"/>
      <c r="M154" s="101"/>
      <c r="N154" s="101"/>
      <c r="O154" s="101"/>
      <c r="P154" s="101"/>
      <c r="Q154" s="101"/>
      <c r="R154" s="101"/>
      <c r="S154" s="101"/>
      <c r="X154" s="101"/>
      <c r="Y154" s="101"/>
      <c r="Z154" s="101"/>
      <c r="AA154" s="101"/>
      <c r="AB154" s="101"/>
      <c r="AC154" s="101"/>
      <c r="AD154" s="101"/>
      <c r="AE154" s="101"/>
      <c r="AF154" s="101"/>
      <c r="AG154" s="10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D12"/>
  <sheetViews>
    <sheetView workbookViewId="0">
      <selection activeCell="C6" sqref="C6"/>
    </sheetView>
  </sheetViews>
  <sheetFormatPr defaultRowHeight="12.75"/>
  <cols>
    <col min="1" max="1" width="27" customWidth="1"/>
  </cols>
  <sheetData>
    <row r="1" spans="1:4" ht="27" thickTop="1" thickBot="1">
      <c r="A1" s="167" t="s">
        <v>198</v>
      </c>
      <c r="B1" s="167" t="s">
        <v>199</v>
      </c>
      <c r="C1" s="167" t="s">
        <v>200</v>
      </c>
      <c r="D1" s="167" t="s">
        <v>201</v>
      </c>
    </row>
    <row r="2" spans="1:4" ht="27" thickTop="1" thickBot="1">
      <c r="A2" s="168" t="s">
        <v>202</v>
      </c>
      <c r="B2" s="168" t="s">
        <v>203</v>
      </c>
      <c r="C2" s="169">
        <v>0.125</v>
      </c>
      <c r="D2" s="170" t="s">
        <v>204</v>
      </c>
    </row>
    <row r="3" spans="1:4" ht="27" thickTop="1" thickBot="1">
      <c r="A3" s="168" t="s">
        <v>205</v>
      </c>
      <c r="B3" s="168" t="s">
        <v>206</v>
      </c>
      <c r="C3" s="169">
        <v>0.16666666666666666</v>
      </c>
      <c r="D3" s="170" t="s">
        <v>207</v>
      </c>
    </row>
    <row r="4" spans="1:4" ht="27" thickTop="1" thickBot="1">
      <c r="A4" s="168" t="s">
        <v>208</v>
      </c>
      <c r="B4" s="168" t="s">
        <v>209</v>
      </c>
      <c r="C4" s="169">
        <v>0.20833333333333334</v>
      </c>
      <c r="D4" s="170" t="s">
        <v>210</v>
      </c>
    </row>
    <row r="5" spans="1:4" ht="27" thickTop="1" thickBot="1">
      <c r="A5" s="168" t="s">
        <v>211</v>
      </c>
      <c r="B5" s="168" t="s">
        <v>212</v>
      </c>
      <c r="C5" s="169">
        <v>0.25</v>
      </c>
      <c r="D5" s="170" t="s">
        <v>213</v>
      </c>
    </row>
    <row r="6" spans="1:4" ht="27" thickTop="1" thickBot="1">
      <c r="A6" s="168" t="s">
        <v>214</v>
      </c>
      <c r="B6" s="168" t="s">
        <v>215</v>
      </c>
      <c r="C6" s="169">
        <v>0.16666666666666666</v>
      </c>
      <c r="D6" s="170" t="s">
        <v>207</v>
      </c>
    </row>
    <row r="7" spans="1:4" ht="27" thickTop="1" thickBot="1">
      <c r="A7" s="168" t="s">
        <v>216</v>
      </c>
      <c r="B7" s="168" t="s">
        <v>217</v>
      </c>
      <c r="C7" s="169">
        <v>0.20833333333333334</v>
      </c>
      <c r="D7" s="170" t="s">
        <v>210</v>
      </c>
    </row>
    <row r="8" spans="1:4" ht="27" thickTop="1" thickBot="1">
      <c r="A8" s="168" t="s">
        <v>218</v>
      </c>
      <c r="B8" s="168" t="s">
        <v>219</v>
      </c>
      <c r="C8" s="169">
        <v>0.25</v>
      </c>
      <c r="D8" s="170" t="s">
        <v>213</v>
      </c>
    </row>
    <row r="9" spans="1:4" ht="27" thickTop="1" thickBot="1">
      <c r="A9" s="168" t="s">
        <v>220</v>
      </c>
      <c r="B9" s="168" t="s">
        <v>221</v>
      </c>
      <c r="C9" s="169">
        <v>0.29166666666666669</v>
      </c>
      <c r="D9" s="170" t="s">
        <v>222</v>
      </c>
    </row>
    <row r="10" spans="1:4" ht="27" thickTop="1" thickBot="1">
      <c r="A10" s="168" t="s">
        <v>223</v>
      </c>
      <c r="B10" s="168" t="s">
        <v>224</v>
      </c>
      <c r="C10" s="169">
        <v>0.29166666666666669</v>
      </c>
      <c r="D10" s="170" t="s">
        <v>222</v>
      </c>
    </row>
    <row r="11" spans="1:4" ht="27" thickTop="1" thickBot="1">
      <c r="A11" s="168" t="s">
        <v>225</v>
      </c>
      <c r="B11" s="168" t="s">
        <v>226</v>
      </c>
      <c r="C11" s="169">
        <v>0.33333333333333331</v>
      </c>
      <c r="D11" s="170" t="s">
        <v>227</v>
      </c>
    </row>
    <row r="12" spans="1:4" ht="13.5" thickTop="1"/>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8DE2B5B064CFD941B43B4CDED72B513C" ma:contentTypeVersion="27" ma:contentTypeDescription="Create a new document." ma:contentTypeScope="" ma:versionID="165020067bddf227c4207f8ac4787b78">
  <xsd:schema xmlns:xsd="http://www.w3.org/2001/XMLSchema" xmlns:xs="http://www.w3.org/2001/XMLSchema" xmlns:p="http://schemas.microsoft.com/office/2006/metadata/properties" targetNamespace="http://schemas.microsoft.com/office/2006/metadata/properties" ma:root="true" ma:fieldsID="742db44584aecaf5fe209d4a27c37bb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67DC33-094B-45D3-B3B5-2D6588EB1605}"/>
</file>

<file path=customXml/itemProps2.xml><?xml version="1.0" encoding="utf-8"?>
<ds:datastoreItem xmlns:ds="http://schemas.openxmlformats.org/officeDocument/2006/customXml" ds:itemID="{64D7480F-639A-4CFA-BC34-1A927023FA51}"/>
</file>

<file path=customXml/itemProps3.xml><?xml version="1.0" encoding="utf-8"?>
<ds:datastoreItem xmlns:ds="http://schemas.openxmlformats.org/officeDocument/2006/customXml" ds:itemID="{5196164A-E2F9-46DC-ADE4-3110D092ABC8}"/>
</file>

<file path=customXml/itemProps4.xml><?xml version="1.0" encoding="utf-8"?>
<ds:datastoreItem xmlns:ds="http://schemas.openxmlformats.org/officeDocument/2006/customXml" ds:itemID="{7C3C381C-4C53-44AD-8122-DDB7FBDA28A2}"/>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Data Entry</vt:lpstr>
      <vt:lpstr>Adjustments</vt:lpstr>
      <vt:lpstr>Summary</vt:lpstr>
      <vt:lpstr>Variable Bias Supplemental Info</vt:lpstr>
      <vt:lpstr>BA Form 2 Event Data</vt:lpstr>
      <vt:lpstr>TimeZone Ref</vt:lpstr>
      <vt:lpstr>Event Frequency Graphs</vt:lpstr>
      <vt:lpstr>TimeZones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1970-01-01T04:00:00Z</cp:lastPrinted>
  <dcterms:created xsi:type="dcterms:W3CDTF">1970-01-01T04:00:00Z</dcterms:created>
  <dcterms:modified xsi:type="dcterms:W3CDTF">2011-12-14T20:26:14Z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0x0101008DE2B5B064CFD941B43B4CDED72B513C</vt:lpwstr>
  </property>
  <property fmtid="{D5CDD505-2E9C-101B-9397-08002B2CF9AE}" pid="3" name="_dlc_DocIdItemGuid">
    <vt:lpwstr>6257ce93-8121-4269-8f12-397d814a28c8</vt:lpwstr>
  </property>
</Properties>
</file>