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75" windowWidth="13260" windowHeight="10365"/>
  </bookViews>
  <sheets>
    <sheet name="Data Entry" sheetId="3" r:id="rId1"/>
    <sheet name="Variable Bias Supplemental Info" sheetId="4" r:id="rId2"/>
  </sheets>
  <calcPr calcId="125725"/>
</workbook>
</file>

<file path=xl/calcChain.xml><?xml version="1.0" encoding="utf-8"?>
<calcChain xmlns="http://schemas.openxmlformats.org/spreadsheetml/2006/main">
  <c r="L32" i="3"/>
  <c r="M31"/>
  <c r="M19"/>
  <c r="M34"/>
  <c r="L34"/>
  <c r="L28"/>
  <c r="L27"/>
  <c r="L26"/>
  <c r="L24"/>
  <c r="L23"/>
  <c r="L22"/>
  <c r="M32"/>
  <c r="L7"/>
  <c r="L18"/>
  <c r="L9"/>
  <c r="G48"/>
  <c r="H48" s="1"/>
  <c r="B14" i="4"/>
  <c r="G4" i="3"/>
  <c r="G5"/>
  <c r="J5" s="1"/>
  <c r="G6"/>
  <c r="J6" s="1"/>
  <c r="G10"/>
  <c r="J10" s="1"/>
  <c r="J11"/>
  <c r="G12"/>
  <c r="J12"/>
  <c r="G13"/>
  <c r="J13"/>
  <c r="J14"/>
  <c r="G15"/>
  <c r="J15" s="1"/>
  <c r="G17"/>
  <c r="J17" s="1"/>
  <c r="G18"/>
  <c r="J18" s="1"/>
  <c r="G20"/>
  <c r="J20" s="1"/>
  <c r="G21"/>
  <c r="J21" s="1"/>
  <c r="G22"/>
  <c r="J22" s="1"/>
  <c r="G25"/>
  <c r="J25" s="1"/>
  <c r="G26"/>
  <c r="J26" s="1"/>
  <c r="G27"/>
  <c r="J27" s="1"/>
  <c r="G23"/>
  <c r="J23" s="1"/>
  <c r="G24"/>
  <c r="J24" s="1"/>
  <c r="H5"/>
  <c r="H4"/>
  <c r="H26"/>
  <c r="H22"/>
  <c r="H20"/>
  <c r="H18"/>
  <c r="H17"/>
  <c r="H13"/>
  <c r="H12"/>
  <c r="H10"/>
  <c r="H6"/>
  <c r="G19"/>
  <c r="J19" s="1"/>
  <c r="G16"/>
  <c r="J16" s="1"/>
  <c r="G14"/>
  <c r="H14" s="1"/>
  <c r="G11"/>
  <c r="H11" s="1"/>
  <c r="G9"/>
  <c r="J9" s="1"/>
  <c r="G8"/>
  <c r="J8" s="1"/>
  <c r="G7"/>
  <c r="J7" s="1"/>
  <c r="H9"/>
  <c r="H15"/>
  <c r="H21"/>
  <c r="H23"/>
  <c r="H25"/>
  <c r="H27"/>
  <c r="H7"/>
  <c r="H8"/>
  <c r="H16"/>
  <c r="H19"/>
  <c r="J4"/>
  <c r="H24" l="1"/>
</calcChain>
</file>

<file path=xl/sharedStrings.xml><?xml version="1.0" encoding="utf-8"?>
<sst xmlns="http://schemas.openxmlformats.org/spreadsheetml/2006/main" count="118" uniqueCount="72">
  <si>
    <t>Balancing Authority</t>
  </si>
  <si>
    <t>Next Year's Projected Peak</t>
  </si>
  <si>
    <t>Contact Name</t>
  </si>
  <si>
    <t>Contact Phone #</t>
  </si>
  <si>
    <t>Contact e-mail</t>
  </si>
  <si>
    <t>Load</t>
  </si>
  <si>
    <t>Summary Statistics</t>
  </si>
  <si>
    <t>Current Year's Actual Peak</t>
  </si>
  <si>
    <t>Interconnection</t>
  </si>
  <si>
    <t>DelFreq</t>
  </si>
  <si>
    <t xml:space="preserve"> </t>
  </si>
  <si>
    <t xml:space="preserve"> Point "B" Information</t>
  </si>
  <si>
    <t xml:space="preserve"> Point "A" Information</t>
  </si>
  <si>
    <t>Eastern</t>
  </si>
  <si>
    <t>Median Load Contribution (%)</t>
  </si>
  <si>
    <t>NAI</t>
  </si>
  <si>
    <t>Internal Generating Capacity</t>
  </si>
  <si>
    <t>Bias Calculation Form Year</t>
  </si>
  <si>
    <t>Chris.Scheetz@nerc.net</t>
  </si>
  <si>
    <t>Send copy to:</t>
  </si>
  <si>
    <t>Enter Data in Green Highlighted Cells</t>
  </si>
  <si>
    <t>Date/Time</t>
  </si>
  <si>
    <t>(Central Prevailing)</t>
  </si>
  <si>
    <t>N</t>
  </si>
  <si>
    <t>Y</t>
  </si>
  <si>
    <t>Average Frequency Response [all events] (MW/0.1Hz)</t>
  </si>
  <si>
    <t>Median Frequency Response [all events] (MW/0.1Hz)</t>
  </si>
  <si>
    <t>(MW/0.1Hz)</t>
  </si>
  <si>
    <t xml:space="preserve">Load </t>
  </si>
  <si>
    <t>Contribution</t>
  </si>
  <si>
    <t xml:space="preserve">Internal </t>
  </si>
  <si>
    <t>Contingency</t>
  </si>
  <si>
    <t>Month</t>
  </si>
  <si>
    <t>Average Bias</t>
  </si>
  <si>
    <t>January</t>
  </si>
  <si>
    <t>Feburary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</si>
  <si>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</si>
  <si>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</si>
  <si>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</si>
  <si>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</si>
  <si>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</si>
  <si>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</si>
  <si>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</si>
  <si>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</si>
  <si>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</si>
  <si>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</si>
  <si>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Average Annual Bias</t>
  </si>
  <si>
    <t>Unit</t>
  </si>
  <si>
    <t>Green Valley 1</t>
  </si>
  <si>
    <t>Pleasant View 2</t>
  </si>
  <si>
    <t>Average Frequency Response [external contingencies] (MW/0.1Hz)</t>
  </si>
  <si>
    <t>SEFRD</t>
  </si>
  <si>
    <t>Regression Estimate of Frequency Response [all events] (MW/0.1Hz)</t>
  </si>
  <si>
    <t>A</t>
  </si>
  <si>
    <t>B</t>
  </si>
  <si>
    <t>C</t>
  </si>
  <si>
    <t>D</t>
  </si>
  <si>
    <t>E</t>
  </si>
  <si>
    <t>F</t>
  </si>
  <si>
    <t>G</t>
  </si>
  <si>
    <t>Current year</t>
  </si>
  <si>
    <t xml:space="preserve">Next Year's </t>
  </si>
  <si>
    <t xml:space="preserve">Based on the one minute values used in BAL 001 </t>
  </si>
  <si>
    <t>MW</t>
  </si>
  <si>
    <t>Modified Heading for Single BA Interconnection</t>
  </si>
  <si>
    <t>BA_1</t>
  </si>
  <si>
    <t>NERC FRS FORM 1</t>
  </si>
  <si>
    <t>H</t>
  </si>
  <si>
    <t>I</t>
  </si>
  <si>
    <t>J</t>
  </si>
  <si>
    <t>K</t>
  </si>
  <si>
    <t>Linear Regression Frequency Response [external contingencies] (MW/0.1Hz)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</si>
</sst>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m/d/yy\ h:mm:ss"/>
    <numFmt numFmtId="167" formatCode="m\-d\-yy\ h:mm:ss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9" fontId="0" fillId="0" borderId="0" xfId="0" applyNumberForma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3" fillId="2" borderId="0" xfId="0" applyFont="1" applyFill="1" applyBorder="1"/>
    <xf numFmtId="166" fontId="3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0" fontId="5" fillId="2" borderId="0" xfId="1" applyFill="1" applyBorder="1" applyAlignment="1" applyProtection="1"/>
    <xf numFmtId="22" fontId="4" fillId="0" borderId="6" xfId="0" applyNumberFormat="1" applyFont="1" applyBorder="1"/>
    <xf numFmtId="22" fontId="4" fillId="3" borderId="6" xfId="0" applyNumberFormat="1" applyFont="1" applyFill="1" applyBorder="1"/>
    <xf numFmtId="167" fontId="4" fillId="3" borderId="6" xfId="0" applyNumberFormat="1" applyFont="1" applyFill="1" applyBorder="1"/>
    <xf numFmtId="167" fontId="4" fillId="0" borderId="6" xfId="0" applyNumberFormat="1" applyFont="1" applyBorder="1"/>
    <xf numFmtId="167" fontId="4" fillId="0" borderId="6" xfId="0" applyNumberFormat="1" applyFont="1" applyFill="1" applyBorder="1"/>
    <xf numFmtId="165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4" fillId="0" borderId="0" xfId="0" applyFont="1"/>
    <xf numFmtId="164" fontId="0" fillId="3" borderId="0" xfId="0" applyNumberFormat="1" applyFill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1" applyFill="1" applyAlignment="1" applyProtection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165" fontId="3" fillId="5" borderId="1" xfId="0" applyNumberFormat="1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0" fontId="0" fillId="0" borderId="1" xfId="0" applyBorder="1"/>
    <xf numFmtId="166" fontId="3" fillId="0" borderId="3" xfId="0" applyNumberFormat="1" applyFont="1" applyFill="1" applyBorder="1" applyAlignment="1">
      <alignment horizontal="center"/>
    </xf>
    <xf numFmtId="0" fontId="4" fillId="0" borderId="9" xfId="0" applyFont="1" applyBorder="1"/>
    <xf numFmtId="166" fontId="4" fillId="0" borderId="12" xfId="0" applyNumberFormat="1" applyFont="1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165" fontId="3" fillId="0" borderId="0" xfId="0" applyNumberFormat="1" applyFont="1"/>
    <xf numFmtId="165" fontId="4" fillId="0" borderId="12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5" xfId="0" applyNumberFormat="1" applyBorder="1"/>
    <xf numFmtId="165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4" xfId="0" applyNumberFormat="1" applyBorder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0" fillId="0" borderId="10" xfId="0" applyNumberFormat="1" applyBorder="1"/>
    <xf numFmtId="165" fontId="0" fillId="0" borderId="11" xfId="0" applyNumberFormat="1" applyBorder="1"/>
    <xf numFmtId="165" fontId="3" fillId="0" borderId="10" xfId="0" applyNumberFormat="1" applyFont="1" applyBorder="1" applyAlignment="1">
      <alignment horizontal="center"/>
    </xf>
    <xf numFmtId="166" fontId="6" fillId="0" borderId="0" xfId="0" applyNumberFormat="1" applyFont="1" applyFill="1" applyAlignment="1">
      <alignment horizontal="center" vertical="center"/>
    </xf>
    <xf numFmtId="22" fontId="0" fillId="0" borderId="0" xfId="0" applyNumberFormat="1"/>
    <xf numFmtId="166" fontId="6" fillId="6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3" fillId="7" borderId="0" xfId="0" applyNumberFormat="1" applyFont="1" applyFill="1"/>
    <xf numFmtId="165" fontId="0" fillId="7" borderId="0" xfId="0" applyNumberFormat="1" applyFill="1"/>
    <xf numFmtId="0" fontId="0" fillId="0" borderId="0" xfId="0" applyNumberFormat="1"/>
    <xf numFmtId="165" fontId="1" fillId="0" borderId="12" xfId="0" applyNumberFormat="1" applyFont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5" fontId="3" fillId="5" borderId="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5" borderId="11" xfId="0" applyFont="1" applyFill="1" applyBorder="1" applyAlignment="1">
      <alignment wrapText="1"/>
    </xf>
    <xf numFmtId="0" fontId="0" fillId="0" borderId="0" xfId="0" applyNumberFormat="1" applyBorder="1"/>
    <xf numFmtId="0" fontId="6" fillId="0" borderId="1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24"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wrishko@saskpower.com" TargetMode="External"/><Relationship Id="rId1" Type="http://schemas.openxmlformats.org/officeDocument/2006/relationships/hyperlink" Target="mailto:Chris.Scheetz@ner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0"/>
  <sheetViews>
    <sheetView tabSelected="1" zoomScale="88" zoomScaleNormal="88" workbookViewId="0">
      <pane ySplit="3" topLeftCell="A4" activePane="bottomLeft" state="frozen"/>
      <selection pane="bottomLeft" activeCell="L32" sqref="L32"/>
    </sheetView>
  </sheetViews>
  <sheetFormatPr defaultRowHeight="12.75"/>
  <cols>
    <col min="1" max="1" width="22.5703125" style="18" customWidth="1"/>
    <col min="2" max="2" width="9.7109375" style="2" customWidth="1"/>
    <col min="3" max="3" width="10.5703125" customWidth="1"/>
    <col min="4" max="4" width="11.85546875" customWidth="1"/>
    <col min="6" max="6" width="13.140625" customWidth="1"/>
    <col min="7" max="7" width="11" customWidth="1"/>
    <col min="8" max="8" width="13.7109375" customWidth="1"/>
    <col min="9" max="9" width="12.85546875" customWidth="1"/>
    <col min="10" max="10" width="1.42578125" customWidth="1"/>
    <col min="11" max="11" width="14.42578125" customWidth="1"/>
    <col min="12" max="12" width="18.5703125" customWidth="1"/>
    <col min="13" max="13" width="58.42578125" customWidth="1"/>
  </cols>
  <sheetData>
    <row r="1" spans="1:35" ht="48" customHeight="1" thickBot="1">
      <c r="A1" s="67" t="s">
        <v>0</v>
      </c>
      <c r="B1" s="69" t="s">
        <v>65</v>
      </c>
      <c r="G1" s="81" t="s">
        <v>66</v>
      </c>
      <c r="H1" s="81"/>
    </row>
    <row r="2" spans="1:35">
      <c r="A2" s="17" t="s">
        <v>21</v>
      </c>
      <c r="B2" s="19"/>
      <c r="C2" s="4" t="s">
        <v>12</v>
      </c>
      <c r="D2" s="5"/>
      <c r="E2" s="4" t="s">
        <v>11</v>
      </c>
      <c r="F2" s="5"/>
      <c r="G2" s="7" t="s">
        <v>51</v>
      </c>
      <c r="H2" s="10" t="s">
        <v>28</v>
      </c>
      <c r="I2" s="11" t="s">
        <v>30</v>
      </c>
      <c r="J2" s="12"/>
      <c r="K2" s="12"/>
      <c r="L2" s="14" t="s">
        <v>20</v>
      </c>
      <c r="M2" s="1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13.5" thickBot="1">
      <c r="A3" s="17" t="s">
        <v>22</v>
      </c>
      <c r="B3" s="19" t="s">
        <v>9</v>
      </c>
      <c r="C3" s="8" t="s">
        <v>5</v>
      </c>
      <c r="D3" s="20" t="s">
        <v>15</v>
      </c>
      <c r="E3" s="8" t="s">
        <v>5</v>
      </c>
      <c r="F3" s="20" t="s">
        <v>15</v>
      </c>
      <c r="G3" s="8" t="s">
        <v>27</v>
      </c>
      <c r="H3" s="11" t="s">
        <v>29</v>
      </c>
      <c r="I3" s="11" t="s">
        <v>31</v>
      </c>
      <c r="J3" s="80">
        <v>0.8</v>
      </c>
      <c r="K3" s="11" t="s">
        <v>47</v>
      </c>
      <c r="L3" s="16" t="s">
        <v>19</v>
      </c>
      <c r="M3" s="22" t="s">
        <v>18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>
      <c r="A4" s="23">
        <v>39802.508333333331</v>
      </c>
      <c r="B4" s="2">
        <v>-5.7760692778103362E-2</v>
      </c>
      <c r="C4" s="33">
        <v>2869.1147867838499</v>
      </c>
      <c r="D4" s="33">
        <v>-116.99717966715495</v>
      </c>
      <c r="E4" s="34">
        <v>2861.1832275390625</v>
      </c>
      <c r="F4" s="35">
        <v>-93.750459035237625</v>
      </c>
      <c r="G4" s="28">
        <f t="shared" ref="G4:G27" si="0">(F4-D4)/(10*B4)</f>
        <v>-40.246609785694922</v>
      </c>
      <c r="H4" s="21">
        <f t="shared" ref="H4:H27" si="1">(C4-E4)/(10*B4)/G4</f>
        <v>0.34119045737133064</v>
      </c>
      <c r="I4" s="40" t="s">
        <v>23</v>
      </c>
      <c r="J4" s="73">
        <f>IF(I4="y", " ",G4)</f>
        <v>-40.246609785694922</v>
      </c>
      <c r="K4" s="43"/>
    </row>
    <row r="5" spans="1:35">
      <c r="A5" s="23">
        <v>39809.595833333333</v>
      </c>
      <c r="B5" s="2">
        <v>-6.609326317200015E-2</v>
      </c>
      <c r="C5" s="35">
        <v>2553.609375</v>
      </c>
      <c r="D5" s="35">
        <v>-138.49405479431152</v>
      </c>
      <c r="E5" s="36">
        <v>2576.9185616629466</v>
      </c>
      <c r="F5" s="35">
        <v>-110.7924303327288</v>
      </c>
      <c r="G5" s="29">
        <f t="shared" si="0"/>
        <v>-41.91293201773442</v>
      </c>
      <c r="H5" s="9">
        <f t="shared" si="1"/>
        <v>-0.84143753718386793</v>
      </c>
      <c r="I5" s="40" t="s">
        <v>23</v>
      </c>
      <c r="J5" s="73">
        <f t="shared" ref="J5:J27" si="2">IF(I5="y", " ",G5)</f>
        <v>-41.91293201773442</v>
      </c>
      <c r="K5" s="43"/>
    </row>
    <row r="6" spans="1:35">
      <c r="A6" s="24">
        <v>39818.393055555556</v>
      </c>
      <c r="B6" s="32">
        <v>-4.0239788237002472E-2</v>
      </c>
      <c r="C6" s="35">
        <v>2838.7101004464284</v>
      </c>
      <c r="D6" s="35">
        <v>-99.195755004882813</v>
      </c>
      <c r="E6" s="36">
        <v>2857.80810546875</v>
      </c>
      <c r="F6" s="35">
        <v>-88.532525062561035</v>
      </c>
      <c r="G6" s="29">
        <f t="shared" si="0"/>
        <v>-26.499219825705769</v>
      </c>
      <c r="H6" s="9">
        <f t="shared" si="1"/>
        <v>-1.7910150231800424</v>
      </c>
      <c r="I6" s="40" t="s">
        <v>23</v>
      </c>
      <c r="J6" s="73">
        <f t="shared" si="2"/>
        <v>-26.499219825705769</v>
      </c>
      <c r="K6" s="43"/>
    </row>
    <row r="7" spans="1:35">
      <c r="A7" s="24">
        <v>39840.027083333334</v>
      </c>
      <c r="B7" s="32">
        <v>-5.252492995489888E-2</v>
      </c>
      <c r="C7" s="35">
        <v>2524.6842773437502</v>
      </c>
      <c r="D7" s="35">
        <v>-94.420301818847662</v>
      </c>
      <c r="E7" s="36">
        <v>2522.2964913504466</v>
      </c>
      <c r="F7" s="35">
        <v>-13.759411266871862</v>
      </c>
      <c r="G7" s="29">
        <f t="shared" si="0"/>
        <v>-153.56686933468768</v>
      </c>
      <c r="H7" s="9">
        <f t="shared" si="1"/>
        <v>2.9602772508009891E-2</v>
      </c>
      <c r="I7" s="40" t="s">
        <v>23</v>
      </c>
      <c r="J7" s="73">
        <f t="shared" si="2"/>
        <v>-153.56686933468768</v>
      </c>
      <c r="K7" s="43"/>
      <c r="L7" s="1">
        <f>L18+1</f>
        <v>2010</v>
      </c>
      <c r="M7" t="s">
        <v>17</v>
      </c>
    </row>
    <row r="8" spans="1:35">
      <c r="A8" s="23">
        <v>39845.790972222225</v>
      </c>
      <c r="B8" s="2">
        <v>-7.090523129419779E-2</v>
      </c>
      <c r="C8" s="35">
        <v>2628.5781555175781</v>
      </c>
      <c r="D8" s="35">
        <v>62.288924694061279</v>
      </c>
      <c r="E8" s="36">
        <v>2642.9117606026784</v>
      </c>
      <c r="F8" s="35">
        <v>35.391315732683452</v>
      </c>
      <c r="G8" s="29">
        <f t="shared" si="0"/>
        <v>37.934590255795236</v>
      </c>
      <c r="H8" s="9">
        <f t="shared" si="1"/>
        <v>0.53289513970114899</v>
      </c>
      <c r="I8" s="40" t="s">
        <v>23</v>
      </c>
      <c r="J8" s="73">
        <f t="shared" si="2"/>
        <v>37.934590255795236</v>
      </c>
      <c r="K8" s="43"/>
      <c r="L8" s="1" t="s">
        <v>13</v>
      </c>
      <c r="M8" t="s">
        <v>8</v>
      </c>
    </row>
    <row r="9" spans="1:35">
      <c r="A9" s="23">
        <v>39863.207638888889</v>
      </c>
      <c r="B9" s="2">
        <v>-5.1906767345698768E-2</v>
      </c>
      <c r="C9" s="35">
        <v>2295.66845703125</v>
      </c>
      <c r="D9" s="35">
        <v>10.16281495988369</v>
      </c>
      <c r="E9" s="36">
        <v>2283.7382202148437</v>
      </c>
      <c r="F9" s="35">
        <v>20.118264138698578</v>
      </c>
      <c r="G9" s="29">
        <f t="shared" si="0"/>
        <v>-19.179482152127978</v>
      </c>
      <c r="H9" s="9">
        <f t="shared" si="1"/>
        <v>1.1983624849186809</v>
      </c>
      <c r="I9" s="40" t="s">
        <v>23</v>
      </c>
      <c r="J9" s="73">
        <f t="shared" si="2"/>
        <v>-19.179482152127978</v>
      </c>
      <c r="K9" s="43"/>
      <c r="L9" s="70" t="str">
        <f>B1</f>
        <v>BA_1</v>
      </c>
      <c r="M9" t="s">
        <v>0</v>
      </c>
      <c r="N9" s="50"/>
    </row>
    <row r="10" spans="1:35">
      <c r="A10" s="24">
        <v>39896.893750000003</v>
      </c>
      <c r="B10" s="32">
        <v>-5.804770333430298E-2</v>
      </c>
      <c r="C10" s="35">
        <v>2438.231201171875</v>
      </c>
      <c r="D10" s="35">
        <v>-164.45425415039062</v>
      </c>
      <c r="E10" s="36">
        <v>2465.2617013113841</v>
      </c>
      <c r="F10" s="35">
        <v>-161.0872301374163</v>
      </c>
      <c r="G10" s="29">
        <f t="shared" si="0"/>
        <v>-5.8004431175911852</v>
      </c>
      <c r="H10" s="9">
        <f t="shared" si="1"/>
        <v>-8.0280093148581795</v>
      </c>
      <c r="I10" s="40" t="s">
        <v>23</v>
      </c>
      <c r="J10" s="73">
        <f t="shared" si="2"/>
        <v>-5.8004431175911852</v>
      </c>
      <c r="K10" s="43"/>
      <c r="L10" s="40" t="s">
        <v>10</v>
      </c>
      <c r="M10" t="s">
        <v>2</v>
      </c>
    </row>
    <row r="11" spans="1:35">
      <c r="A11" s="24">
        <v>39898.160416666666</v>
      </c>
      <c r="B11" s="32">
        <v>-7.5572422572498965E-2</v>
      </c>
      <c r="C11" s="35">
        <v>2198.7744140625</v>
      </c>
      <c r="D11" s="35">
        <v>-167.58413696289062</v>
      </c>
      <c r="E11" s="36">
        <v>2193.6265258789062</v>
      </c>
      <c r="F11" s="35">
        <v>-131.24971008300781</v>
      </c>
      <c r="G11" s="29">
        <f t="shared" si="0"/>
        <v>-48.078949493813134</v>
      </c>
      <c r="H11" s="9">
        <f t="shared" si="1"/>
        <v>0.14168073162711609</v>
      </c>
      <c r="I11" s="40" t="s">
        <v>24</v>
      </c>
      <c r="J11" t="str">
        <f t="shared" si="2"/>
        <v xml:space="preserve"> </v>
      </c>
      <c r="K11" s="43" t="s">
        <v>48</v>
      </c>
      <c r="L11" s="40" t="s">
        <v>10</v>
      </c>
      <c r="M11" t="s">
        <v>3</v>
      </c>
    </row>
    <row r="12" spans="1:35">
      <c r="A12" s="23">
        <v>39904.711805555555</v>
      </c>
      <c r="B12" s="2">
        <v>-5.6380498976999149E-2</v>
      </c>
      <c r="C12" s="35">
        <v>2447.86865234375</v>
      </c>
      <c r="D12" s="35">
        <v>-185.23584493001303</v>
      </c>
      <c r="E12" s="36">
        <v>2436.4140625</v>
      </c>
      <c r="F12" s="35">
        <v>-184.74759188565341</v>
      </c>
      <c r="G12" s="29">
        <f t="shared" si="0"/>
        <v>-0.8659963164902289</v>
      </c>
      <c r="H12" s="9">
        <f t="shared" si="1"/>
        <v>23.460355190971626</v>
      </c>
      <c r="I12" s="40" t="s">
        <v>23</v>
      </c>
      <c r="J12" s="73">
        <f t="shared" si="2"/>
        <v>-0.8659963164902289</v>
      </c>
      <c r="K12" s="43"/>
      <c r="L12" s="41" t="s">
        <v>10</v>
      </c>
      <c r="M12" t="s">
        <v>4</v>
      </c>
    </row>
    <row r="13" spans="1:35">
      <c r="A13" s="23">
        <v>39905.714583333334</v>
      </c>
      <c r="B13" s="2">
        <v>-5.7332901727598085E-2</v>
      </c>
      <c r="C13" s="35">
        <v>2273.1077270507812</v>
      </c>
      <c r="D13" s="35">
        <v>-124.81634330749512</v>
      </c>
      <c r="E13" s="36">
        <v>2269.4617919921875</v>
      </c>
      <c r="F13" s="35">
        <v>-122.05830637613933</v>
      </c>
      <c r="G13" s="29">
        <f t="shared" si="0"/>
        <v>-4.8105657454071711</v>
      </c>
      <c r="H13" s="9">
        <f t="shared" si="1"/>
        <v>1.321931195751425</v>
      </c>
      <c r="I13" s="42" t="s">
        <v>23</v>
      </c>
      <c r="J13" s="73">
        <f t="shared" si="2"/>
        <v>-4.8105657454071711</v>
      </c>
      <c r="K13" s="43"/>
      <c r="L13" s="40">
        <v>3241</v>
      </c>
      <c r="M13" t="s">
        <v>7</v>
      </c>
    </row>
    <row r="14" spans="1:35">
      <c r="A14" s="24">
        <v>39936.420138888891</v>
      </c>
      <c r="B14" s="32">
        <v>-5.1760900588298853E-2</v>
      </c>
      <c r="C14" s="35">
        <v>2010.725048828125</v>
      </c>
      <c r="D14" s="35">
        <v>-19.888631820678711</v>
      </c>
      <c r="E14" s="36">
        <v>2012.64990234375</v>
      </c>
      <c r="F14" s="35">
        <v>-6.2452149391174316</v>
      </c>
      <c r="G14" s="29">
        <f t="shared" si="0"/>
        <v>-26.358538445997461</v>
      </c>
      <c r="H14" s="9">
        <f t="shared" si="1"/>
        <v>-0.14108295101840909</v>
      </c>
      <c r="I14" s="40" t="s">
        <v>24</v>
      </c>
      <c r="J14" t="str">
        <f t="shared" si="2"/>
        <v xml:space="preserve"> </v>
      </c>
      <c r="K14" s="43" t="s">
        <v>49</v>
      </c>
      <c r="L14" s="40">
        <v>3882</v>
      </c>
      <c r="M14" t="s">
        <v>16</v>
      </c>
    </row>
    <row r="15" spans="1:35">
      <c r="A15" s="25">
        <v>39954.691712962966</v>
      </c>
      <c r="B15" s="32">
        <v>-4.9999237060546875E-2</v>
      </c>
      <c r="C15" s="35">
        <v>2154.8619791666665</v>
      </c>
      <c r="D15" s="35">
        <v>-2.3186872402826944</v>
      </c>
      <c r="E15" s="36">
        <v>2155.39599609375</v>
      </c>
      <c r="F15" s="35">
        <v>8.7820586760838832</v>
      </c>
      <c r="G15" s="29">
        <f t="shared" si="0"/>
        <v>-22.201830605783169</v>
      </c>
      <c r="H15" s="9">
        <f t="shared" si="1"/>
        <v>-4.8106400336228559E-2</v>
      </c>
      <c r="I15" s="40" t="s">
        <v>23</v>
      </c>
      <c r="J15" s="73">
        <f t="shared" si="2"/>
        <v>-22.201830605783169</v>
      </c>
      <c r="K15" s="43"/>
      <c r="L15" s="40">
        <v>3242</v>
      </c>
      <c r="M15" t="s">
        <v>1</v>
      </c>
    </row>
    <row r="16" spans="1:35">
      <c r="A16" s="23">
        <v>39985.701678240737</v>
      </c>
      <c r="B16" s="2">
        <v>-5.1999999999999998E-2</v>
      </c>
      <c r="C16" s="35">
        <v>2104.457763671875</v>
      </c>
      <c r="D16" s="35">
        <v>7.8209301630655927</v>
      </c>
      <c r="E16" s="36">
        <v>2103.3636338975693</v>
      </c>
      <c r="F16" s="35">
        <v>-12.085916320482889</v>
      </c>
      <c r="G16" s="29">
        <f t="shared" si="0"/>
        <v>38.282397083747078</v>
      </c>
      <c r="H16" s="9">
        <f t="shared" si="1"/>
        <v>-5.4962486158210588E-2</v>
      </c>
      <c r="I16" s="40" t="s">
        <v>23</v>
      </c>
      <c r="J16" s="73">
        <f t="shared" si="2"/>
        <v>38.282397083747078</v>
      </c>
      <c r="K16" s="43"/>
    </row>
    <row r="17" spans="1:14">
      <c r="A17" s="26">
        <v>39989.577592592592</v>
      </c>
      <c r="B17" s="2">
        <v>-5.5999755859375E-2</v>
      </c>
      <c r="C17" s="35">
        <v>2505.83544921875</v>
      </c>
      <c r="D17" s="35">
        <v>33.393598079681396</v>
      </c>
      <c r="E17" s="36">
        <v>2505.2111002604165</v>
      </c>
      <c r="F17" s="35">
        <v>45.719062381320526</v>
      </c>
      <c r="G17" s="29">
        <f t="shared" si="0"/>
        <v>-22.009853636845286</v>
      </c>
      <c r="H17" s="9">
        <f t="shared" si="1"/>
        <v>5.0655208035485892E-2</v>
      </c>
      <c r="I17" s="40" t="s">
        <v>23</v>
      </c>
      <c r="J17" s="73">
        <f t="shared" si="2"/>
        <v>-22.009853636845286</v>
      </c>
      <c r="K17" s="43"/>
      <c r="M17" s="31" t="s">
        <v>10</v>
      </c>
      <c r="N17" s="50"/>
    </row>
    <row r="18" spans="1:14">
      <c r="A18" s="25">
        <v>40000.566481481481</v>
      </c>
      <c r="B18" s="32">
        <v>-5.8498382568359375E-2</v>
      </c>
      <c r="C18" s="35">
        <v>2382.034708658854</v>
      </c>
      <c r="D18" s="35">
        <v>30.907500902811687</v>
      </c>
      <c r="E18" s="36">
        <v>2383.3363647460937</v>
      </c>
      <c r="F18" s="35">
        <v>31.657692750295002</v>
      </c>
      <c r="G18" s="29">
        <f t="shared" si="0"/>
        <v>-1.2824146831866061</v>
      </c>
      <c r="H18" s="9">
        <f t="shared" si="1"/>
        <v>-1.7350976175046817</v>
      </c>
      <c r="I18" s="40" t="s">
        <v>23</v>
      </c>
      <c r="J18" s="73">
        <f t="shared" si="2"/>
        <v>-1.2824146831866061</v>
      </c>
      <c r="K18" s="43"/>
      <c r="L18" s="1">
        <f>YEAR(A27)</f>
        <v>2009</v>
      </c>
      <c r="M18" s="50" t="s">
        <v>60</v>
      </c>
      <c r="N18" s="3"/>
    </row>
    <row r="19" spans="1:14">
      <c r="A19" s="25">
        <v>40020.587361111109</v>
      </c>
      <c r="B19" s="32">
        <v>-4.850006103515625E-2</v>
      </c>
      <c r="C19" s="35">
        <v>2180.7638346354165</v>
      </c>
      <c r="D19" s="35">
        <v>-51.596190134684242</v>
      </c>
      <c r="E19" s="36">
        <v>2178.8077636718749</v>
      </c>
      <c r="F19" s="35">
        <v>-49.36613235473633</v>
      </c>
      <c r="G19" s="29">
        <f t="shared" si="0"/>
        <v>-4.5980514917938153</v>
      </c>
      <c r="H19" s="9">
        <f t="shared" si="1"/>
        <v>0.87713914012904792</v>
      </c>
      <c r="I19" s="40" t="s">
        <v>23</v>
      </c>
      <c r="J19" s="73">
        <f t="shared" si="2"/>
        <v>-4.5980514917938153</v>
      </c>
      <c r="K19" s="43"/>
      <c r="L19" s="38">
        <v>-15.8</v>
      </c>
      <c r="M19" s="3" t="str">
        <f>L18&amp;" Frequency Requirement Obligation(FRO)"</f>
        <v>2009 Frequency Requirement Obligation(FRO)</v>
      </c>
    </row>
    <row r="20" spans="1:14">
      <c r="A20" s="26">
        <v>40029.825138888889</v>
      </c>
      <c r="B20" s="2">
        <v>-4.5000076293945313E-2</v>
      </c>
      <c r="C20" s="35">
        <v>2035.8070068359375</v>
      </c>
      <c r="D20" s="35">
        <v>0.22307531833648681</v>
      </c>
      <c r="E20" s="36">
        <v>2035.542704264323</v>
      </c>
      <c r="F20" s="35">
        <v>9.7009346485137939</v>
      </c>
      <c r="G20" s="29">
        <f t="shared" si="0"/>
        <v>-21.061873913872756</v>
      </c>
      <c r="H20" s="9">
        <f t="shared" si="1"/>
        <v>2.7886315085197951E-2</v>
      </c>
      <c r="I20" s="42" t="s">
        <v>23</v>
      </c>
      <c r="J20" s="73">
        <f t="shared" si="2"/>
        <v>-21.061873913872756</v>
      </c>
      <c r="K20" s="43"/>
    </row>
    <row r="21" spans="1:14">
      <c r="A21" s="26">
        <v>40040.671249999999</v>
      </c>
      <c r="B21" s="2">
        <v>-3.7502288818359375E-2</v>
      </c>
      <c r="C21" s="35">
        <v>2103.3326416015625</v>
      </c>
      <c r="D21" s="35">
        <v>22.043729305267334</v>
      </c>
      <c r="E21" s="36">
        <v>2100.3692220052085</v>
      </c>
      <c r="F21" s="35">
        <v>22.399038314819336</v>
      </c>
      <c r="G21" s="29">
        <f t="shared" si="0"/>
        <v>-0.94743286542569427</v>
      </c>
      <c r="H21" s="9">
        <f t="shared" si="1"/>
        <v>8.3404009374558168</v>
      </c>
      <c r="I21" s="40" t="s">
        <v>23</v>
      </c>
      <c r="J21" s="73">
        <f t="shared" si="2"/>
        <v>-0.94743286542569427</v>
      </c>
      <c r="K21" s="43"/>
      <c r="L21" s="3" t="s">
        <v>6</v>
      </c>
    </row>
    <row r="22" spans="1:14">
      <c r="A22" s="25">
        <v>40068.562731481485</v>
      </c>
      <c r="B22" s="32">
        <v>-4.75006103515625E-2</v>
      </c>
      <c r="C22" s="35">
        <v>2101.7279459635415</v>
      </c>
      <c r="D22" s="35">
        <v>-49.266863505045571</v>
      </c>
      <c r="E22" s="36">
        <v>2098.186279296875</v>
      </c>
      <c r="F22" s="35">
        <v>-47.096161651611325</v>
      </c>
      <c r="G22" s="29">
        <f t="shared" si="0"/>
        <v>-4.569839918620838</v>
      </c>
      <c r="H22" s="9">
        <f t="shared" si="1"/>
        <v>1.6315767460479571</v>
      </c>
      <c r="I22" s="40" t="s">
        <v>23</v>
      </c>
      <c r="J22" s="73">
        <f t="shared" si="2"/>
        <v>-4.569839918620838</v>
      </c>
      <c r="K22" s="43"/>
      <c r="L22" s="6">
        <f>AVERAGE(G4:G39)</f>
        <v>-24.458745703102924</v>
      </c>
      <c r="M22" s="31" t="s">
        <v>25</v>
      </c>
    </row>
    <row r="23" spans="1:14">
      <c r="A23" s="25">
        <v>40085.469583333332</v>
      </c>
      <c r="B23" s="32">
        <v>-5.5500030517578125E-2</v>
      </c>
      <c r="C23" s="35">
        <v>2144.010498046875</v>
      </c>
      <c r="D23" s="37">
        <v>-13.305329561233521</v>
      </c>
      <c r="E23" s="38">
        <v>2106.1429443359375</v>
      </c>
      <c r="F23" s="35">
        <v>16.076744715372723</v>
      </c>
      <c r="G23" s="29">
        <f t="shared" si="0"/>
        <v>-52.940645261988223</v>
      </c>
      <c r="H23" s="9">
        <f t="shared" si="1"/>
        <v>1.2887978348447415</v>
      </c>
      <c r="I23" s="40" t="s">
        <v>23</v>
      </c>
      <c r="J23" s="73">
        <f t="shared" si="2"/>
        <v>-52.940645261988223</v>
      </c>
      <c r="K23" s="43"/>
      <c r="L23" s="6">
        <f>MEDIAN(G4:G39)</f>
        <v>-20.120678033000367</v>
      </c>
      <c r="M23" s="31" t="s">
        <v>26</v>
      </c>
    </row>
    <row r="24" spans="1:14">
      <c r="A24" s="27">
        <v>40105.406851851854</v>
      </c>
      <c r="B24" s="2">
        <v>-4.7E-2</v>
      </c>
      <c r="C24" s="35">
        <v>2376.8797363281251</v>
      </c>
      <c r="D24" s="37">
        <v>-103.58715057373047</v>
      </c>
      <c r="E24" s="38">
        <v>2372.80419921875</v>
      </c>
      <c r="F24" s="35">
        <v>-98.985769271850586</v>
      </c>
      <c r="G24" s="29">
        <f t="shared" si="0"/>
        <v>-9.7901729827231563</v>
      </c>
      <c r="H24" s="9">
        <f t="shared" si="1"/>
        <v>0.88572036134237353</v>
      </c>
      <c r="I24" s="40" t="s">
        <v>23</v>
      </c>
      <c r="J24" s="73">
        <f t="shared" si="2"/>
        <v>-9.7901729827231563</v>
      </c>
      <c r="K24" s="43"/>
      <c r="L24" s="6">
        <f>INTERCEPT(G4:G39,B4:B39)</f>
        <v>-16.21302061810794</v>
      </c>
      <c r="M24" s="31" t="s">
        <v>52</v>
      </c>
    </row>
    <row r="25" spans="1:14">
      <c r="A25" s="27">
        <v>40112.620555555557</v>
      </c>
      <c r="B25" s="2">
        <v>-6.0000000000002274E-2</v>
      </c>
      <c r="C25" s="35">
        <v>2319.6963704427085</v>
      </c>
      <c r="D25" s="35">
        <v>-4.1106274127960205</v>
      </c>
      <c r="E25" s="36">
        <v>2322.4229329427085</v>
      </c>
      <c r="F25" s="35">
        <v>-2.5171125332514444</v>
      </c>
      <c r="G25" s="30">
        <f t="shared" si="0"/>
        <v>-2.6558581325741928</v>
      </c>
      <c r="H25" s="9">
        <f t="shared" si="1"/>
        <v>-1.7110367370898016</v>
      </c>
      <c r="I25" s="40" t="s">
        <v>23</v>
      </c>
      <c r="J25" s="73">
        <f t="shared" si="2"/>
        <v>-2.6558581325741928</v>
      </c>
      <c r="K25" s="43"/>
    </row>
    <row r="26" spans="1:14">
      <c r="A26" s="25">
        <v>40119.902789351851</v>
      </c>
      <c r="B26" s="32">
        <v>-5.9999999999995168E-2</v>
      </c>
      <c r="C26" s="35">
        <v>2442.3479614257812</v>
      </c>
      <c r="D26" s="35">
        <v>-154.494384765625</v>
      </c>
      <c r="E26" s="36">
        <v>2488.2260437011719</v>
      </c>
      <c r="F26" s="35">
        <v>-102.1234769821167</v>
      </c>
      <c r="G26" s="29">
        <f t="shared" si="0"/>
        <v>-87.284846305854202</v>
      </c>
      <c r="H26" s="9">
        <f t="shared" si="1"/>
        <v>-0.87602228445308172</v>
      </c>
      <c r="I26" s="40" t="s">
        <v>23</v>
      </c>
      <c r="J26" s="73">
        <f t="shared" si="2"/>
        <v>-87.284846305854202</v>
      </c>
      <c r="K26" s="43"/>
      <c r="L26" s="6">
        <f>AVERAGE(J4:J39)</f>
        <v>-23.298745860666347</v>
      </c>
      <c r="M26" s="31" t="s">
        <v>50</v>
      </c>
    </row>
    <row r="27" spans="1:14">
      <c r="A27" s="25">
        <v>40120.820925925924</v>
      </c>
      <c r="B27" s="32">
        <v>-5.1000000000001933E-2</v>
      </c>
      <c r="C27" s="35">
        <v>2550.655029296875</v>
      </c>
      <c r="D27" s="35">
        <v>-1.7817153135935466</v>
      </c>
      <c r="E27" s="36">
        <v>2549.131388346354</v>
      </c>
      <c r="F27" s="35">
        <v>32.16615835825602</v>
      </c>
      <c r="G27" s="29">
        <f t="shared" si="0"/>
        <v>-66.564458180094661</v>
      </c>
      <c r="H27" s="9">
        <f t="shared" si="1"/>
        <v>4.4881778612968812E-2</v>
      </c>
      <c r="I27" s="40" t="s">
        <v>23</v>
      </c>
      <c r="J27" s="73">
        <f t="shared" si="2"/>
        <v>-66.564458180094661</v>
      </c>
      <c r="K27" s="43"/>
      <c r="L27" s="6">
        <f>INTERCEPT(J4:J39,B4:B39)</f>
        <v>-33.863850359692613</v>
      </c>
      <c r="M27" s="50" t="s">
        <v>71</v>
      </c>
    </row>
    <row r="28" spans="1:14">
      <c r="A28" s="27"/>
      <c r="C28" s="35"/>
      <c r="D28" s="35"/>
      <c r="E28" s="36"/>
      <c r="F28" s="35"/>
      <c r="G28" s="30"/>
      <c r="H28" s="9"/>
      <c r="I28" s="40"/>
      <c r="J28" s="73"/>
      <c r="K28" s="43"/>
      <c r="L28" s="13">
        <f>MEDIAN(H4:H39)</f>
        <v>4.7768493324227349E-2</v>
      </c>
      <c r="M28" t="s">
        <v>14</v>
      </c>
    </row>
    <row r="29" spans="1:14">
      <c r="A29" s="27"/>
      <c r="C29" s="35"/>
      <c r="D29" s="35"/>
      <c r="E29" s="36"/>
      <c r="F29" s="35"/>
      <c r="G29" s="30"/>
      <c r="H29" s="9"/>
      <c r="I29" s="40"/>
      <c r="J29" s="73"/>
      <c r="K29" s="43"/>
      <c r="N29" s="50"/>
    </row>
    <row r="30" spans="1:14">
      <c r="A30" s="25"/>
      <c r="B30" s="32"/>
      <c r="C30" s="35"/>
      <c r="D30" s="35"/>
      <c r="E30" s="36"/>
      <c r="F30" s="35"/>
      <c r="G30" s="29"/>
      <c r="H30" s="9"/>
      <c r="I30" s="40"/>
      <c r="J30" s="73"/>
      <c r="K30" s="43"/>
      <c r="L30" t="s">
        <v>10</v>
      </c>
      <c r="M30" s="50" t="s">
        <v>61</v>
      </c>
      <c r="N30" s="3"/>
    </row>
    <row r="31" spans="1:14" ht="13.5" thickBot="1">
      <c r="A31" s="25"/>
      <c r="B31" s="32"/>
      <c r="C31" s="35"/>
      <c r="D31" s="35"/>
      <c r="E31" s="36"/>
      <c r="F31" s="35"/>
      <c r="G31" s="29"/>
      <c r="H31" s="9"/>
      <c r="I31" s="40"/>
      <c r="J31" s="73"/>
      <c r="K31" s="43"/>
      <c r="L31" s="75">
        <v>-15.8</v>
      </c>
      <c r="M31" s="3" t="str">
        <f>L7&amp;" Frequency Requirement Obligation(FRO)"</f>
        <v>2010 Frequency Requirement Obligation(FRO)</v>
      </c>
    </row>
    <row r="32" spans="1:14" ht="25.5">
      <c r="A32" s="27"/>
      <c r="C32" s="35"/>
      <c r="D32" s="37"/>
      <c r="E32" s="38"/>
      <c r="F32" s="35"/>
      <c r="G32" s="29"/>
      <c r="H32" s="9"/>
      <c r="I32" s="40"/>
      <c r="J32" s="73"/>
      <c r="K32" s="43"/>
      <c r="L32" s="44">
        <f>MIN(L34,((-L15-L14)/2)*$J$3/100,L31)</f>
        <v>-28.496000000000002</v>
      </c>
      <c r="M32" s="76" t="str">
        <f>L7&amp;" Frequency Bias Setting - (minimum of FRM, next year's FRO, or "&amp;J3&amp;"% of Projected Peak)"</f>
        <v>2010 Frequency Bias Setting - (minimum of FRM, next year's FRO, or 0.8% of Projected Peak)</v>
      </c>
    </row>
    <row r="33" spans="1:13">
      <c r="A33" s="27"/>
      <c r="C33" s="35"/>
      <c r="D33" s="37"/>
      <c r="E33" s="38"/>
      <c r="F33" s="35"/>
      <c r="G33" s="29"/>
      <c r="H33" s="9"/>
      <c r="I33" s="40"/>
      <c r="J33" s="73"/>
      <c r="K33" s="43"/>
      <c r="L33" s="77"/>
      <c r="M33" s="78"/>
    </row>
    <row r="34" spans="1:13" ht="26.25" thickBot="1">
      <c r="A34" s="25"/>
      <c r="B34" s="32"/>
      <c r="C34" s="35"/>
      <c r="D34" s="35"/>
      <c r="E34" s="36"/>
      <c r="F34" s="35"/>
      <c r="G34" s="29"/>
      <c r="H34" s="9"/>
      <c r="I34" s="40"/>
      <c r="J34" s="73"/>
      <c r="K34" s="43"/>
      <c r="L34" s="45">
        <f>MEDIAN(J4:J39)</f>
        <v>-14.484827567425567</v>
      </c>
      <c r="M34" s="79" t="str">
        <f>L18&amp;" FRM - Median Frequency Response [external contingencies] (MW/0.1Hz)"</f>
        <v>2009 FRM - Median Frequency Response [external contingencies] (MW/0.1Hz)</v>
      </c>
    </row>
    <row r="35" spans="1:13">
      <c r="A35" s="25"/>
      <c r="B35" s="32"/>
      <c r="C35" s="35"/>
      <c r="D35" s="35"/>
      <c r="E35" s="36"/>
      <c r="F35" s="35"/>
      <c r="G35" s="29"/>
      <c r="H35" s="9"/>
      <c r="I35" s="40"/>
      <c r="J35" s="73"/>
      <c r="K35" s="43"/>
    </row>
    <row r="36" spans="1:13">
      <c r="A36" s="27"/>
      <c r="C36" s="35"/>
      <c r="D36" s="37"/>
      <c r="E36" s="38"/>
      <c r="F36" s="35"/>
      <c r="G36" s="29"/>
      <c r="H36" s="9"/>
      <c r="I36" s="40"/>
      <c r="J36" s="73"/>
      <c r="K36" s="43"/>
    </row>
    <row r="37" spans="1:13">
      <c r="A37" s="27"/>
      <c r="C37" s="35"/>
      <c r="D37" s="37"/>
      <c r="E37" s="38"/>
      <c r="F37" s="35"/>
      <c r="G37" s="29"/>
      <c r="H37" s="9"/>
      <c r="I37" s="40"/>
      <c r="J37" s="73"/>
      <c r="K37" s="43"/>
    </row>
    <row r="38" spans="1:13">
      <c r="A38" s="25"/>
      <c r="B38" s="32"/>
      <c r="C38" s="35"/>
      <c r="D38" s="35"/>
      <c r="E38" s="36"/>
      <c r="F38" s="35"/>
      <c r="G38" s="29"/>
      <c r="H38" s="9"/>
      <c r="I38" s="40"/>
      <c r="J38" s="73"/>
      <c r="K38" s="43"/>
    </row>
    <row r="39" spans="1:13">
      <c r="A39" s="25"/>
      <c r="B39" s="32"/>
      <c r="C39" s="35"/>
      <c r="D39" s="35"/>
      <c r="E39" s="36"/>
      <c r="F39" s="35"/>
      <c r="G39" s="29"/>
      <c r="H39" s="9"/>
      <c r="I39" s="40"/>
      <c r="J39" s="73"/>
      <c r="K39" s="43"/>
    </row>
    <row r="41" spans="1:13" ht="13.5" thickBot="1">
      <c r="B41" s="6"/>
      <c r="C41" s="51"/>
      <c r="D41" s="71" t="s">
        <v>64</v>
      </c>
      <c r="E41" s="72"/>
      <c r="F41" s="72"/>
      <c r="G41" s="72"/>
      <c r="H41" s="51"/>
      <c r="I41" s="51"/>
      <c r="J41" s="51"/>
      <c r="M41" s="50"/>
    </row>
    <row r="42" spans="1:13" ht="13.5" thickBot="1">
      <c r="A42" s="49" t="s">
        <v>53</v>
      </c>
      <c r="B42" s="53" t="s">
        <v>54</v>
      </c>
      <c r="C42" s="53" t="s">
        <v>55</v>
      </c>
      <c r="D42" s="53" t="s">
        <v>56</v>
      </c>
      <c r="E42" s="53" t="s">
        <v>57</v>
      </c>
      <c r="F42" s="53" t="s">
        <v>58</v>
      </c>
      <c r="G42" s="53" t="s">
        <v>59</v>
      </c>
      <c r="H42" s="53" t="s">
        <v>67</v>
      </c>
      <c r="I42" s="74" t="s">
        <v>68</v>
      </c>
      <c r="J42" s="74" t="s">
        <v>69</v>
      </c>
      <c r="K42" s="74" t="s">
        <v>70</v>
      </c>
    </row>
    <row r="43" spans="1:13" ht="13.5" thickBot="1">
      <c r="A43" s="46"/>
      <c r="B43" s="55"/>
      <c r="C43" s="55"/>
      <c r="D43" s="55"/>
      <c r="E43" s="55"/>
      <c r="F43" s="55"/>
      <c r="G43" s="55"/>
      <c r="H43" s="55"/>
      <c r="I43" s="55"/>
      <c r="J43" s="55"/>
      <c r="K43" s="54"/>
    </row>
    <row r="44" spans="1:13">
      <c r="A44" s="47" t="s">
        <v>21</v>
      </c>
      <c r="B44" s="56"/>
      <c r="C44" s="57" t="s">
        <v>12</v>
      </c>
      <c r="D44" s="58"/>
      <c r="E44" s="57" t="s">
        <v>11</v>
      </c>
      <c r="F44" s="58"/>
      <c r="G44" s="59" t="s">
        <v>51</v>
      </c>
      <c r="H44" s="60" t="s">
        <v>28</v>
      </c>
      <c r="I44" s="60"/>
      <c r="J44" s="60"/>
      <c r="K44" s="61"/>
    </row>
    <row r="45" spans="1:13">
      <c r="A45" s="47" t="s">
        <v>22</v>
      </c>
      <c r="B45" s="56" t="s">
        <v>9</v>
      </c>
      <c r="C45" s="62" t="s">
        <v>5</v>
      </c>
      <c r="D45" s="63" t="s">
        <v>31</v>
      </c>
      <c r="E45" s="62" t="s">
        <v>5</v>
      </c>
      <c r="F45" s="63"/>
      <c r="G45" s="62" t="s">
        <v>27</v>
      </c>
      <c r="H45" s="56" t="s">
        <v>29</v>
      </c>
      <c r="I45" s="56"/>
      <c r="J45" s="56"/>
      <c r="K45" s="63" t="s">
        <v>47</v>
      </c>
    </row>
    <row r="46" spans="1:13" ht="13.5" thickBot="1">
      <c r="A46" s="48"/>
      <c r="B46" s="64"/>
      <c r="C46" s="64"/>
      <c r="D46" s="66" t="s">
        <v>63</v>
      </c>
      <c r="E46" s="64"/>
      <c r="F46" s="64"/>
      <c r="G46" s="64"/>
      <c r="H46" s="64"/>
      <c r="I46" s="64"/>
      <c r="J46" s="64"/>
      <c r="K46" s="65"/>
    </row>
    <row r="47" spans="1:13">
      <c r="A47"/>
      <c r="B47" s="51"/>
      <c r="C47" s="51"/>
      <c r="D47" s="51"/>
      <c r="E47" s="51"/>
      <c r="F47" s="51"/>
      <c r="G47" s="51"/>
      <c r="H47" s="51"/>
      <c r="I47" s="51"/>
      <c r="J47" s="51"/>
    </row>
    <row r="48" spans="1:13">
      <c r="A48" s="68">
        <v>39797.637499999997</v>
      </c>
      <c r="B48" s="2">
        <v>-0.1</v>
      </c>
      <c r="C48" s="35">
        <v>28950</v>
      </c>
      <c r="D48" s="35">
        <v>600</v>
      </c>
      <c r="E48" s="36">
        <v>28931</v>
      </c>
      <c r="F48" s="40"/>
      <c r="G48" s="52">
        <f>D48/(B48*10)</f>
        <v>-600</v>
      </c>
      <c r="H48" s="9">
        <f t="shared" ref="H48" si="3">(C48-E48)/(10*B48)/G48</f>
        <v>3.1666666666666669E-2</v>
      </c>
      <c r="I48" s="51"/>
      <c r="J48" s="51"/>
    </row>
    <row r="49" spans="1:10">
      <c r="A49"/>
      <c r="B49" s="51"/>
      <c r="C49" s="51"/>
      <c r="D49" s="51"/>
      <c r="E49" s="51"/>
      <c r="F49" s="51"/>
      <c r="G49" s="51"/>
      <c r="H49" s="51"/>
      <c r="I49" s="51"/>
      <c r="J49" s="51"/>
    </row>
    <row r="50" spans="1:10">
      <c r="A50"/>
      <c r="B50" s="51"/>
      <c r="C50" s="51"/>
      <c r="D50" s="51"/>
      <c r="E50" s="51"/>
      <c r="F50" s="51"/>
      <c r="G50" s="51"/>
      <c r="H50" s="51"/>
      <c r="I50" s="51"/>
      <c r="J50" s="51"/>
    </row>
    <row r="51" spans="1:10">
      <c r="A51"/>
      <c r="B51"/>
    </row>
    <row r="52" spans="1:10">
      <c r="A52"/>
      <c r="B52"/>
    </row>
    <row r="57" spans="1:10">
      <c r="A57" s="18" t="s">
        <v>10</v>
      </c>
    </row>
    <row r="58" spans="1:10">
      <c r="B58" s="2" t="s">
        <v>10</v>
      </c>
    </row>
    <row r="59" spans="1:10">
      <c r="B59" s="2" t="s">
        <v>10</v>
      </c>
    </row>
    <row r="60" spans="1:10">
      <c r="B60" s="2" t="s">
        <v>10</v>
      </c>
    </row>
  </sheetData>
  <mergeCells count="1">
    <mergeCell ref="G1:H1"/>
  </mergeCells>
  <phoneticPr fontId="2" type="noConversion"/>
  <conditionalFormatting sqref="I4:I28">
    <cfRule type="cellIs" dxfId="23" priority="25" stopIfTrue="1" operator="equal">
      <formula>"Y"</formula>
    </cfRule>
    <cfRule type="cellIs" dxfId="22" priority="26" stopIfTrue="1" operator="equal">
      <formula>"""N"""</formula>
    </cfRule>
  </conditionalFormatting>
  <conditionalFormatting sqref="I29">
    <cfRule type="cellIs" dxfId="21" priority="21" stopIfTrue="1" operator="equal">
      <formula>"Y"</formula>
    </cfRule>
    <cfRule type="cellIs" dxfId="20" priority="22" stopIfTrue="1" operator="equal">
      <formula>"""N"""</formula>
    </cfRule>
  </conditionalFormatting>
  <conditionalFormatting sqref="I30">
    <cfRule type="cellIs" dxfId="19" priority="19" stopIfTrue="1" operator="equal">
      <formula>"Y"</formula>
    </cfRule>
    <cfRule type="cellIs" dxfId="18" priority="20" stopIfTrue="1" operator="equal">
      <formula>"""N"""</formula>
    </cfRule>
  </conditionalFormatting>
  <conditionalFormatting sqref="I31">
    <cfRule type="cellIs" dxfId="17" priority="17" stopIfTrue="1" operator="equal">
      <formula>"Y"</formula>
    </cfRule>
    <cfRule type="cellIs" dxfId="16" priority="18" stopIfTrue="1" operator="equal">
      <formula>"""N"""</formula>
    </cfRule>
  </conditionalFormatting>
  <conditionalFormatting sqref="I34">
    <cfRule type="cellIs" dxfId="15" priority="15" stopIfTrue="1" operator="equal">
      <formula>"Y"</formula>
    </cfRule>
    <cfRule type="cellIs" dxfId="14" priority="16" stopIfTrue="1" operator="equal">
      <formula>"""N"""</formula>
    </cfRule>
  </conditionalFormatting>
  <conditionalFormatting sqref="I35">
    <cfRule type="cellIs" dxfId="13" priority="13" stopIfTrue="1" operator="equal">
      <formula>"Y"</formula>
    </cfRule>
    <cfRule type="cellIs" dxfId="12" priority="14" stopIfTrue="1" operator="equal">
      <formula>"""N"""</formula>
    </cfRule>
  </conditionalFormatting>
  <conditionalFormatting sqref="I38">
    <cfRule type="cellIs" dxfId="11" priority="11" stopIfTrue="1" operator="equal">
      <formula>"Y"</formula>
    </cfRule>
    <cfRule type="cellIs" dxfId="10" priority="12" stopIfTrue="1" operator="equal">
      <formula>"""N"""</formula>
    </cfRule>
  </conditionalFormatting>
  <conditionalFormatting sqref="I39">
    <cfRule type="cellIs" dxfId="9" priority="9" stopIfTrue="1" operator="equal">
      <formula>"Y"</formula>
    </cfRule>
    <cfRule type="cellIs" dxfId="8" priority="10" stopIfTrue="1" operator="equal">
      <formula>"""N"""</formula>
    </cfRule>
  </conditionalFormatting>
  <conditionalFormatting sqref="I32">
    <cfRule type="cellIs" dxfId="7" priority="7" stopIfTrue="1" operator="equal">
      <formula>"Y"</formula>
    </cfRule>
    <cfRule type="cellIs" dxfId="6" priority="8" stopIfTrue="1" operator="equal">
      <formula>"""N"""</formula>
    </cfRule>
  </conditionalFormatting>
  <conditionalFormatting sqref="I33">
    <cfRule type="cellIs" dxfId="5" priority="5" stopIfTrue="1" operator="equal">
      <formula>"Y"</formula>
    </cfRule>
    <cfRule type="cellIs" dxfId="4" priority="6" stopIfTrue="1" operator="equal">
      <formula>"""N"""</formula>
    </cfRule>
  </conditionalFormatting>
  <conditionalFormatting sqref="I36">
    <cfRule type="cellIs" dxfId="3" priority="3" stopIfTrue="1" operator="equal">
      <formula>"Y"</formula>
    </cfRule>
    <cfRule type="cellIs" dxfId="2" priority="4" stopIfTrue="1" operator="equal">
      <formula>"""N"""</formula>
    </cfRule>
  </conditionalFormatting>
  <conditionalFormatting sqref="I37">
    <cfRule type="cellIs" dxfId="1" priority="1" stopIfTrue="1" operator="equal">
      <formula>"Y"</formula>
    </cfRule>
    <cfRule type="cellIs" dxfId="0" priority="2" stopIfTrue="1" operator="equal">
      <formula>"""N"""</formula>
    </cfRule>
  </conditionalFormatting>
  <hyperlinks>
    <hyperlink ref="M3" r:id="rId1"/>
    <hyperlink ref="L12" r:id="rId2" display="cwrishko@saskpower.com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25" sqref="B25"/>
    </sheetView>
  </sheetViews>
  <sheetFormatPr defaultRowHeight="12.75"/>
  <cols>
    <col min="1" max="1" width="12.7109375" customWidth="1"/>
    <col min="2" max="2" width="13.5703125" customWidth="1"/>
    <col min="3" max="3" width="10.28515625" customWidth="1"/>
  </cols>
  <sheetData>
    <row r="1" spans="1:3">
      <c r="A1" s="3" t="s">
        <v>32</v>
      </c>
      <c r="B1" s="3" t="s">
        <v>33</v>
      </c>
    </row>
    <row r="2" spans="1:3">
      <c r="A2" s="31" t="s">
        <v>34</v>
      </c>
      <c r="B2" s="39">
        <v>-10</v>
      </c>
    </row>
    <row r="3" spans="1:3">
      <c r="A3" s="31" t="s">
        <v>35</v>
      </c>
      <c r="B3" s="39">
        <v>-7</v>
      </c>
    </row>
    <row r="4" spans="1:3">
      <c r="A4" s="31" t="s">
        <v>36</v>
      </c>
      <c r="B4" s="39">
        <v>-12</v>
      </c>
    </row>
    <row r="5" spans="1:3">
      <c r="A5" s="31" t="s">
        <v>37</v>
      </c>
      <c r="B5" s="39">
        <v>-8</v>
      </c>
    </row>
    <row r="6" spans="1:3">
      <c r="A6" s="31" t="s">
        <v>38</v>
      </c>
      <c r="B6" s="39">
        <v>-27</v>
      </c>
    </row>
    <row r="7" spans="1:3">
      <c r="A7" s="31" t="s">
        <v>39</v>
      </c>
      <c r="B7" s="39">
        <v>-8.6999999999999993</v>
      </c>
    </row>
    <row r="8" spans="1:3">
      <c r="A8" s="31" t="s">
        <v>40</v>
      </c>
      <c r="B8" s="39">
        <v>-8</v>
      </c>
    </row>
    <row r="9" spans="1:3">
      <c r="A9" s="31" t="s">
        <v>41</v>
      </c>
      <c r="B9" s="39">
        <v>-8</v>
      </c>
    </row>
    <row r="10" spans="1:3">
      <c r="A10" s="31" t="s">
        <v>42</v>
      </c>
      <c r="B10" s="39">
        <v>-8.1999999999999993</v>
      </c>
    </row>
    <row r="11" spans="1:3">
      <c r="A11" s="31" t="s">
        <v>43</v>
      </c>
      <c r="B11" s="39">
        <v>-8</v>
      </c>
    </row>
    <row r="12" spans="1:3">
      <c r="A12" s="31" t="s">
        <v>44</v>
      </c>
      <c r="B12" s="39">
        <v>-8</v>
      </c>
    </row>
    <row r="13" spans="1:3">
      <c r="A13" s="31" t="s">
        <v>45</v>
      </c>
      <c r="B13" s="39">
        <v>-12</v>
      </c>
    </row>
    <row r="14" spans="1:3">
      <c r="B14" s="6">
        <f>(31*B2+28*B3+31*B4+31*B5+30*B6+31*B7+30*B8+31*B9+31*B10+30*B11+30*B12+31*B13)/365</f>
        <v>-10.410684931506848</v>
      </c>
      <c r="C14" s="31" t="s">
        <v>46</v>
      </c>
    </row>
    <row r="17" spans="2:2">
      <c r="B17" s="3" t="s">
        <v>62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37CE761F33347BE241EB5228F00AB" ma:contentTypeVersion="29" ma:contentTypeDescription="Create a new document." ma:contentTypeScope="" ma:versionID="63f5ae8373031a6c1eadec1fe49be2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08574ce5082bb57d01d7ff38127c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A5DA8-9F2E-4226-BDC5-6F07A59A3F0E}"/>
</file>

<file path=customXml/itemProps2.xml><?xml version="1.0" encoding="utf-8"?>
<ds:datastoreItem xmlns:ds="http://schemas.openxmlformats.org/officeDocument/2006/customXml" ds:itemID="{812051F2-161B-487E-8939-0D8E29079D23}"/>
</file>

<file path=customXml/itemProps3.xml><?xml version="1.0" encoding="utf-8"?>
<ds:datastoreItem xmlns:ds="http://schemas.openxmlformats.org/officeDocument/2006/customXml" ds:itemID="{E4DA5DA8-9F2E-4226-BDC5-6F07A59A3F0E}"/>
</file>

<file path=customXml/itemProps4.xml><?xml version="1.0" encoding="utf-8"?>
<ds:datastoreItem xmlns:ds="http://schemas.openxmlformats.org/officeDocument/2006/customXml" ds:itemID="{86BD49C5-9BB2-486C-B080-BFDF40F00F85}"/>
</file>

<file path=docProps/app.xml><?xml version="1.0" encoding="utf-8"?>
<Properties xmlns="http://schemas.openxmlformats.org/officeDocument/2006/extended-properties" xmlns:vt="http://schemas.openxmlformats.org/officeDocument/2006/docPropsVTypes">
  <Application> 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Variable Bias Supplemental Info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 </dc:subject>
  <dc:creator/>
  <cp:keywords> </cp:keywords>
  <dc:description> </dc:description>
  <cp:lastModifiedBy/>
  <cp:lastPrinted>1970-01-01T04:00:00Z</cp:lastPrinted>
  <dcterms:created xsi:type="dcterms:W3CDTF">1970-01-01T04:00:00Z</dcterms:created>
  <dcterms:modified xsi:type="dcterms:W3CDTF">2011-01-28T13:24:07Z</dcterms:modified>
  <cp:category>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0x010100F3E37CE761F33347BE241EB5228F00AB</vt:lpwstr>
  </property>
  <property fmtid="{D5CDD505-2E9C-101B-9397-08002B2CF9AE}" pid="3" name="_dlc_DocIdItemGuid">
    <vt:lpwstr>764c5297-d218-4398-ad88-8e8e2dfbf232</vt:lpwstr>
  </property>
</Properties>
</file>